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ГАИП 2024 " sheetId="1" r:id="rId1"/>
  </sheets>
  <definedNames>
    <definedName name="_xlnm.Print_Titles" localSheetId="0">'ГАИП 2024 '!$13:$14</definedName>
    <definedName name="_xlnm.Print_Area" localSheetId="0">'ГАИП 2024 '!$A$1:$G$428</definedName>
  </definedNames>
  <calcPr fullCalcOnLoad="1"/>
</workbook>
</file>

<file path=xl/sharedStrings.xml><?xml version="1.0" encoding="utf-8"?>
<sst xmlns="http://schemas.openxmlformats.org/spreadsheetml/2006/main" count="606" uniqueCount="176">
  <si>
    <t>к решению Воронежской</t>
  </si>
  <si>
    <t>городской Думы</t>
  </si>
  <si>
    <t>тыс. рублей</t>
  </si>
  <si>
    <t xml:space="preserve"> № п/п</t>
  </si>
  <si>
    <t>Наименование объекта</t>
  </si>
  <si>
    <t>Раздел, подраздел</t>
  </si>
  <si>
    <t>ВСЕГО</t>
  </si>
  <si>
    <t>в том числе за счет средств:</t>
  </si>
  <si>
    <t>федерального бюджета</t>
  </si>
  <si>
    <t>бюджета Воронежской области</t>
  </si>
  <si>
    <t>бюджета городского округа</t>
  </si>
  <si>
    <t>Управление жилищно-коммунального хозяйства</t>
  </si>
  <si>
    <t>0400</t>
  </si>
  <si>
    <t>0412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</si>
  <si>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</rPr>
      <t xml:space="preserve"> </t>
    </r>
  </si>
  <si>
    <t>1</t>
  </si>
  <si>
    <t>2</t>
  </si>
  <si>
    <t>3</t>
  </si>
  <si>
    <t>4</t>
  </si>
  <si>
    <t xml:space="preserve">Жилищно-коммунальное хозяйство                </t>
  </si>
  <si>
    <t>0500</t>
  </si>
  <si>
    <t>0505</t>
  </si>
  <si>
    <t>7</t>
  </si>
  <si>
    <t>8</t>
  </si>
  <si>
    <t>9</t>
  </si>
  <si>
    <t xml:space="preserve">Управление жилищных отношений </t>
  </si>
  <si>
    <t>0501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</si>
  <si>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</si>
  <si>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 Подпрограмма "Переселение граждан из аварийного жилищного фонда"</t>
  </si>
  <si>
    <t>Социальная политика</t>
  </si>
  <si>
    <t>1000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</si>
  <si>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</si>
  <si>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Основное мероприятие "Обеспечение жильем молодых семей"</t>
  </si>
  <si>
    <t xml:space="preserve"> Образование </t>
  </si>
  <si>
    <t>0700</t>
  </si>
  <si>
    <t>0709</t>
  </si>
  <si>
    <t xml:space="preserve">Подпрограмма «Развитие дошкольного образования» </t>
  </si>
  <si>
    <t>Охрана окружающей среды</t>
  </si>
  <si>
    <t>0600</t>
  </si>
  <si>
    <t xml:space="preserve"> Муниципальная программа "Охрана окружающей среды"</t>
  </si>
  <si>
    <t>0605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</si>
  <si>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</si>
  <si>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0603</t>
  </si>
  <si>
    <t>Управление строительной политики</t>
  </si>
  <si>
    <t>Подпрограмма «Чистая вода»</t>
  </si>
  <si>
    <t>5</t>
  </si>
  <si>
    <t>6</t>
  </si>
  <si>
    <t>Образовательный центр на 2860 мест на Московском проспекте, г. Воронеж (включая ПИР)</t>
  </si>
  <si>
    <t xml:space="preserve">Физическая культура и спорт </t>
  </si>
  <si>
    <t>1100</t>
  </si>
  <si>
    <t>1105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</si>
  <si>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</si>
  <si>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</si>
  <si>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</si>
  <si>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12</t>
  </si>
  <si>
    <t>Физкультурно-оздоровительный комплекс открытого типа, ул. Переверткина, 16, МБОУ СОШ № 68 (включая ПИР)</t>
  </si>
  <si>
    <t>13</t>
  </si>
  <si>
    <t>Физкультурно-оздоровительный комплекс открытого типа, ул. Черепанова, 18, МБОУ СОШ № 91 (включая ПИР)</t>
  </si>
  <si>
    <t>14</t>
  </si>
  <si>
    <t>Физкультурно-оздоровительный комплекс открытого типа, ул. Генерала Лизюкова, 81, лицей №1(включая ПИР)</t>
  </si>
  <si>
    <t>Управление дорожного хозяйства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</si>
  <si>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</si>
  <si>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>Строительство и реконструкция объектов дошкольного образования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</si>
  <si>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</si>
  <si>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</si>
  <si>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функционирующему детскому саду МБДОУ «Центр развития ребенка - детский сад № 138», г. Воронеж, ул. Лизюкова, 41 (включая ПИР)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</si>
  <si>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</si>
  <si>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</si>
  <si>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</si>
  <si>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МБОУ гимназия «УВК № 1» структурное подразделение детский сад, г. Воронеж, ул. Беговая, д. 164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</si>
  <si>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</si>
  <si>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</si>
  <si>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</si>
  <si>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280 мест в  мкр. Репное городского округа город Воронеж (включая ПИР)</t>
  </si>
  <si>
    <t>Строительство детского сада на 300 мест в мкр. Шилово г.о.г. Воронеж (включая ПИР)</t>
  </si>
  <si>
    <t>Региональный проект «Современная школа»</t>
  </si>
  <si>
    <t>Другие вопросы в области физической культуры и спорта</t>
  </si>
  <si>
    <t>10</t>
  </si>
  <si>
    <t>Главный распорядитель бюджетных средств</t>
  </si>
  <si>
    <t xml:space="preserve">Культура  </t>
  </si>
  <si>
    <t>0804</t>
  </si>
  <si>
    <t>I.</t>
  </si>
  <si>
    <t>II.</t>
  </si>
  <si>
    <t>III.</t>
  </si>
  <si>
    <t>IV.</t>
  </si>
  <si>
    <t>0800</t>
  </si>
  <si>
    <t>11</t>
  </si>
  <si>
    <t>15</t>
  </si>
  <si>
    <t>16</t>
  </si>
  <si>
    <t>17</t>
  </si>
  <si>
    <t>18</t>
  </si>
  <si>
    <t>19</t>
  </si>
  <si>
    <t>20</t>
  </si>
  <si>
    <t xml:space="preserve">Национальная экономика           </t>
  </si>
  <si>
    <t>Другие вопросы в области национальной экономики</t>
  </si>
  <si>
    <t>Строительство и реконструкция объектов общего и дополнительного образования</t>
  </si>
  <si>
    <t xml:space="preserve">Подпрограмма «Развитие дорожного хозяйства» </t>
  </si>
  <si>
    <t>Жилищное хозяйство</t>
  </si>
  <si>
    <t xml:space="preserve">Другие вопросы в области жилищно-коммунального хозяйства                </t>
  </si>
  <si>
    <t>Другие вопросы в области образования</t>
  </si>
  <si>
    <t>Другие вопросы в области культуры</t>
  </si>
  <si>
    <t>Охрана семьи и детства</t>
  </si>
  <si>
    <t>1004</t>
  </si>
  <si>
    <t>Реконструкция II очереди Воронежского центрального парка с ливневым коллектором в г. Воронеже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</si>
  <si>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</si>
  <si>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Общеобразовательная школа на 1500 мест по ул. Остужева в г. Воронеже</t>
  </si>
  <si>
    <t>областного бюджета</t>
  </si>
  <si>
    <t>Реконструкция ВПС-9</t>
  </si>
  <si>
    <t>Строительство ВПС-21</t>
  </si>
  <si>
    <t>Общеобразовательная школа на 1600 мест по ул. Домостроителей, 30а</t>
  </si>
  <si>
    <t>Реконструкция ВПС-9 и комплекс мероприятий по обеспечению инженерной инфраструктуры для ВПС-21</t>
  </si>
  <si>
    <t>Школа по ул. Покровская, 18/5 в г. Воронеж  (ЖК «Каштановый»)</t>
  </si>
  <si>
    <t>Реконструкция и строительство объектов водоотведения в мкр. Краснолесный г. Воронеж</t>
  </si>
  <si>
    <t>Клуб «Краснолесье» в мкр. Краснолесный, ул. Генерала Лохматикова, г. Воронеж</t>
  </si>
  <si>
    <t xml:space="preserve">2024 год </t>
  </si>
  <si>
    <t xml:space="preserve">                                   В.Ю. Кстенин</t>
  </si>
  <si>
    <t>отклонение</t>
  </si>
  <si>
    <t xml:space="preserve">Инфраструктурный проект «Строительство автомобильной дороги по ул. Острогожская» </t>
  </si>
  <si>
    <t>«Строительство объектов водоотведения в квартале, прилегающем к ул. 20 лет Октября, г. Воронеж» (включая ПИР)</t>
  </si>
  <si>
    <t>Строительство объектов водоотведения в квартале, прилегающем  к улице Тиханкина, г. Воронеж (включая ПИР)</t>
  </si>
  <si>
    <t>Строительство сетей централизованного водоснабжения Дачный проспект, ул. Садовая, г. Воронеж  (включая ПИР)</t>
  </si>
  <si>
    <t>Канализование ул. Просторная, Новороссийская, пер. Новороссийский г. Воронеж (включая ПИР)</t>
  </si>
  <si>
    <t>Канализование территории, ограниченной улицами Степанова, 50-лет ВЛКСМ, Каспийская, Сельская, Попова, 50-лет Советской Армии, г. Воронеж (II очередь) (включая ПИР)</t>
  </si>
  <si>
    <t>Инфраструктурный проект, реализуемый  в целях обеспечения связанного с ним инвестиционного проекта «Комплексная  жилая застройка территорий  «Ленинградский квартал»  и «Озерки»  (Строительство объекта регионального значения «Воронежская перекачивающая станция № 21» (ВПС - № 21))</t>
  </si>
  <si>
    <t>Инфраструктурный проект «Строительство двух водопроводных линий и напорных канализационных линий по ул. Изыскателей» инвестиционного проекта «Комплексная жилая застройка по ул. Изыскателей, 219А, В»</t>
  </si>
  <si>
    <t>Пристройка спортивного зала к зданию  МБОУ СОШ № 24 по адресу: ул. Генерала Лохматикова, 43 в г. Воронеже</t>
  </si>
  <si>
    <t>Физкультурно-оздоровительный комплекс на территории МБОУ СОШ № 74 (ул. Переверткина, 34)</t>
  </si>
  <si>
    <t>Школа на 2000 мест по ул. Острогожская в г. Воронеже (включая ПИР)</t>
  </si>
  <si>
    <t>Комплексная жилая застройка по ул. Острогожская в р.п. Шилово г. Воронежа. Магистральная улица районного значения между кварталами AI-AV</t>
  </si>
  <si>
    <t xml:space="preserve">Общеобразовательная школа на 1575 мест по ул. Шишкова - ул. Загоровского в г. Воронеже </t>
  </si>
  <si>
    <t xml:space="preserve">Физкультурно-оздоровительный комплекс на территории МБОУ СОШ № 4 (Бульвар Пионеров, 14) в г. Воронеже </t>
  </si>
  <si>
    <t xml:space="preserve">Строительство футбольного поля в мкр. Никольское (г. Воронеж, ул. Дубянского) </t>
  </si>
  <si>
    <t>Муниципальная  программа  городского округа город Воронеж «Развитие физической культуры и спорта»</t>
  </si>
  <si>
    <t>Муниципальная программа городского округа город Воронеж «Развитие культуры»</t>
  </si>
  <si>
    <t>Подпрограмма «Развитие общего и дополнительного образования»</t>
  </si>
  <si>
    <t>Муниципальная программа городского округа город Воронеж «Развитие образования»</t>
  </si>
  <si>
    <t xml:space="preserve">Муниципальная программа «Обеспечение коммунальными услугами населения городского округа город Воронеж»                         </t>
  </si>
  <si>
    <t xml:space="preserve">Муниципальная программа «Обеспечение коммунальными услугами населения городского округа город Воронеж»                                               </t>
  </si>
  <si>
    <t>Подпрограмма «Сохранение и развитие культуры и искусства»</t>
  </si>
  <si>
    <t>ГОРОДСКАЯ АДРЕСНАЯ ИНВЕСТИЦИОННАЯ ПРОГРАММА 
НА 2024 ГОД</t>
  </si>
  <si>
    <t>Управление имущественных и земельных отношений</t>
  </si>
  <si>
    <t>Встроенно-пристроенное ДОО на 125 мест участок 12.1 в городском округе город Воронеж по ул. Загоровского, ул. Шишкова,140,Б, уч.3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</si>
  <si>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 КНС в г. Воронеж</t>
  </si>
  <si>
    <t>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</si>
  <si>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Развитие жилищного строительства в правобережной части города Воронежа</t>
  </si>
  <si>
    <t>Вынос водоводов, Д = 600 мм и Д = 1000 мм, из-под насыпи (существующая глубина заложения до 10 м) на участке от ПС-14 до БСМП, протяженностью L = 1000 п. м (водопроводные сети Советского района инв. N 30008483) / г. Воронеж, Советский район / 1630,83 м</t>
  </si>
  <si>
    <t>Реконструкция узла механической очистки на ПОС г. Воронеж / г. Воронеж, ул. Антокольского, 21 / средняя производительность - 3889 м3/ч, 2333 м3/ч, 11667 м3/ч</t>
  </si>
  <si>
    <t>Котельная г. Воронеж, ул. Свободы, 75 Техническое перевооружение котельной "Перевод паровой котельной в водогрейный режим" / г. Воронеж, ул. Свободы, 75 / 14 МВт</t>
  </si>
  <si>
    <t>Председатель Воронежской</t>
  </si>
  <si>
    <t>2024 год  утвержденный</t>
  </si>
  <si>
    <t xml:space="preserve">Детский сад на 280 мест по ул. Остужева в г. Воронеже
</t>
  </si>
  <si>
    <t>Музей Воздушно-Десантных войск» в г. Воронеже по адресу: ул. Генерала Лизюкова, 42в</t>
  </si>
  <si>
    <t>Другие вопросы в области охраны окружающей среды</t>
  </si>
  <si>
    <t xml:space="preserve"> Муниципальная программа «Охрана окружающей среды»</t>
  </si>
  <si>
    <t xml:space="preserve">Основное мероприятие «Обеспечение проведения противоэпизоотических мероприятий» </t>
  </si>
  <si>
    <t>Строительство муниципального приюта для животных в городском округе город Воронеж</t>
  </si>
  <si>
    <t>Пристройка к МБОУ СОШ № 77 по пер. Звездный, 2 (Масловка)</t>
  </si>
  <si>
    <t>V.</t>
  </si>
  <si>
    <t>21</t>
  </si>
  <si>
    <t>VI.</t>
  </si>
  <si>
    <t>22</t>
  </si>
  <si>
    <t>23</t>
  </si>
  <si>
    <t>Создание инженерно-коммунальной инфраструктуры необходимой для реализации проекта по реконструкции Петровской набережной (3 очередь), г. Воронеж</t>
  </si>
  <si>
    <t>Спортивный комплекс с плавательным бассейном в рп Шилово города Воронеж (включая ПИР)</t>
  </si>
  <si>
    <t>«Технологическое присоединение объекта капитального строительства «Реконструкция котельной по ул. Туполева, 31к с реконструкцией инженерных сетей и переключение на нее системы теплоснабжения жилого квартала, ограниченного улицами Волгоградская, Туполева, Баррикадная в г. Воронеже»</t>
  </si>
  <si>
    <t>ПИР. Строительство двух водопроводных линий Д = 400 мм по ул. Изыскателей до точек врезки в водовод Д1000 мм в районе ул. Куйбышева L ~ 1300 м.п., каждая</t>
  </si>
  <si>
    <t>ПИР. Строительство напорных канализационных линий Д = 500 мм L ~ 7000 м.п. каждая, по ул. Изыскателей, Беломорская, Калиниградская, Планетная, Богатырская до разгрузочной камеры на канализационном коллекторе Д1000 мм по ул. Землячки</t>
  </si>
  <si>
    <t>В.Ф. Ходырев</t>
  </si>
  <si>
    <t>"Приложение № 12 к решению Воронежской городской Думы от 20.12.2023 № 914-V "О бюджете городского округа город Воронеж на 2024 год и на плановый период 2025 и 2026 годов"</t>
  </si>
  <si>
    <t xml:space="preserve"> ».</t>
  </si>
  <si>
    <t xml:space="preserve">Приложение № 10                  </t>
  </si>
  <si>
    <t>Реконструкция МБОУ СОШ № 45 по ул. 9 Января, 46, г. Воронеж</t>
  </si>
  <si>
    <t>Строительство спортивного зала бокса на территории МБУ СШОР № 4 (включая ПИР) (г. Воронеж, ул. Баррикадная, 29)</t>
  </si>
  <si>
    <t xml:space="preserve">                         Глава городского округа
</t>
  </si>
  <si>
    <t xml:space="preserve">                         город Воронеж</t>
  </si>
  <si>
    <t xml:space="preserve"> от 24.04.2024 № 980-V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</si>
</sst>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#,##0.0"/>
    <numFmt numFmtId="168" formatCode="#,##0.00000"/>
    <numFmt numFmtId="169" formatCode="0.0"/>
    <numFmt numFmtId="170" formatCode="#,##0.0_ ;[Red]\-#,##0.0\ "/>
    <numFmt numFmtId="171" formatCode="#,##0.0000"/>
    <numFmt numFmtId="172" formatCode="#,##0.000"/>
    <numFmt numFmtId="173" formatCode="#,##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55" applyFont="1" applyFill="1" applyAlignment="1">
      <alignment horizontal="center" vertical="center" wrapText="1"/>
      <protection/>
    </xf>
    <xf numFmtId="49" fontId="3" fillId="0" borderId="0" xfId="55" applyNumberFormat="1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168" fontId="3" fillId="0" borderId="0" xfId="55" applyNumberFormat="1" applyFont="1" applyFill="1" applyAlignment="1">
      <alignment horizontal="center" vertical="center" wrapText="1"/>
      <protection/>
    </xf>
    <xf numFmtId="167" fontId="3" fillId="0" borderId="0" xfId="55" applyNumberFormat="1" applyFont="1" applyFill="1" applyAlignment="1">
      <alignment horizontal="center" vertical="center" wrapText="1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vertical="center" wrapText="1"/>
      <protection/>
    </xf>
    <xf numFmtId="167" fontId="4" fillId="0" borderId="0" xfId="55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68" fontId="4" fillId="0" borderId="0" xfId="5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3" fillId="0" borderId="0" xfId="55" applyNumberFormat="1" applyFont="1" applyFill="1" applyAlignment="1">
      <alignment vertical="center" wrapText="1"/>
      <protection/>
    </xf>
    <xf numFmtId="3" fontId="4" fillId="0" borderId="0" xfId="55" applyNumberFormat="1" applyFont="1" applyFill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7" fontId="3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168" fontId="4" fillId="0" borderId="10" xfId="55" applyNumberFormat="1" applyFont="1" applyFill="1" applyBorder="1" applyAlignment="1">
      <alignment horizontal="center" vertical="center" wrapText="1"/>
      <protection/>
    </xf>
    <xf numFmtId="170" fontId="4" fillId="0" borderId="0" xfId="55" applyNumberFormat="1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68" fontId="3" fillId="0" borderId="10" xfId="55" applyNumberFormat="1" applyFont="1" applyFill="1" applyBorder="1" applyAlignment="1">
      <alignment horizontal="center" vertical="center" wrapText="1"/>
      <protection/>
    </xf>
    <xf numFmtId="170" fontId="3" fillId="0" borderId="0" xfId="55" applyNumberFormat="1" applyFont="1" applyFill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2" fontId="3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168" fontId="7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167" fontId="7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9" fillId="0" borderId="10" xfId="55" applyFont="1" applyFill="1" applyBorder="1" applyAlignment="1">
      <alignment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167" fontId="6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3" fontId="4" fillId="0" borderId="10" xfId="55" applyNumberFormat="1" applyFont="1" applyFill="1" applyBorder="1" applyAlignment="1">
      <alignment vertical="center" wrapText="1"/>
      <protection/>
    </xf>
    <xf numFmtId="169" fontId="4" fillId="0" borderId="0" xfId="55" applyNumberFormat="1" applyFont="1" applyFill="1" applyAlignment="1">
      <alignment horizontal="center" vertical="center" wrapText="1"/>
      <protection/>
    </xf>
    <xf numFmtId="168" fontId="3" fillId="0" borderId="11" xfId="55" applyNumberFormat="1" applyFont="1" applyFill="1" applyBorder="1" applyAlignment="1">
      <alignment horizontal="center" vertical="center" wrapText="1"/>
      <protection/>
    </xf>
    <xf numFmtId="3" fontId="50" fillId="0" borderId="10" xfId="55" applyNumberFormat="1" applyFont="1" applyFill="1" applyBorder="1" applyAlignment="1">
      <alignment horizontal="center" vertical="center" wrapText="1"/>
      <protection/>
    </xf>
    <xf numFmtId="49" fontId="52" fillId="0" borderId="10" xfId="55" applyNumberFormat="1" applyFont="1" applyFill="1" applyBorder="1" applyAlignment="1">
      <alignment horizontal="center" vertical="center" wrapText="1"/>
      <protection/>
    </xf>
    <xf numFmtId="169" fontId="3" fillId="0" borderId="0" xfId="55" applyNumberFormat="1" applyFont="1" applyFill="1" applyAlignment="1">
      <alignment horizontal="center" vertical="center" wrapText="1"/>
      <protection/>
    </xf>
    <xf numFmtId="0" fontId="53" fillId="0" borderId="10" xfId="55" applyFont="1" applyFill="1" applyBorder="1" applyAlignment="1">
      <alignment vertical="center" wrapText="1"/>
      <protection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167" fontId="8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3" fontId="4" fillId="0" borderId="0" xfId="55" applyNumberFormat="1" applyFont="1" applyFill="1" applyAlignment="1">
      <alignment horizontal="right" vertical="top" wrapText="1"/>
      <protection/>
    </xf>
    <xf numFmtId="3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54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168" fontId="8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168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55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3" xfId="55" applyNumberFormat="1" applyFont="1" applyFill="1" applyBorder="1" applyAlignment="1">
      <alignment horizontal="center" vertical="center" wrapText="1"/>
      <protection/>
    </xf>
    <xf numFmtId="167" fontId="4" fillId="0" borderId="14" xfId="55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9"/>
  <sheetViews>
    <sheetView showZeros="0" tabSelected="1" view="pageBreakPreview" zoomScale="70" zoomScaleNormal="70" zoomScaleSheetLayoutView="70" zoomScalePageLayoutView="0" workbookViewId="0" topLeftCell="A2">
      <selection activeCell="E5" sqref="E5:G5"/>
    </sheetView>
  </sheetViews>
  <sheetFormatPr defaultColWidth="9.140625" defaultRowHeight="15"/>
  <cols>
    <col min="1" max="1" width="5.28125" style="2" customWidth="1"/>
    <col min="2" max="2" width="68.00390625" style="3" customWidth="1"/>
    <col min="3" max="3" width="10.57421875" style="4" customWidth="1"/>
    <col min="4" max="4" width="20.140625" style="5" hidden="1" customWidth="1"/>
    <col min="5" max="5" width="20.140625" style="5" customWidth="1"/>
    <col min="6" max="6" width="20.140625" style="6" hidden="1" customWidth="1"/>
    <col min="7" max="7" width="21.140625" style="7" customWidth="1"/>
    <col min="8" max="9" width="18.421875" style="4" hidden="1" customWidth="1"/>
    <col min="10" max="10" width="29.00390625" style="4" customWidth="1"/>
    <col min="11" max="11" width="18.421875" style="4" customWidth="1"/>
    <col min="12" max="12" width="48.28125" style="4" customWidth="1"/>
    <col min="13" max="18" width="18.421875" style="4" customWidth="1"/>
    <col min="19" max="16384" width="9.140625" style="4" customWidth="1"/>
  </cols>
  <sheetData>
    <row r="1" ht="16.5" customHeight="1" hidden="1"/>
    <row r="2" spans="1:8" ht="16.5" customHeight="1">
      <c r="A2" s="4"/>
      <c r="B2" s="8"/>
      <c r="C2" s="1"/>
      <c r="D2" s="9"/>
      <c r="E2" s="107" t="s">
        <v>170</v>
      </c>
      <c r="F2" s="107"/>
      <c r="G2" s="107"/>
      <c r="H2" s="10"/>
    </row>
    <row r="3" spans="1:8" ht="16.5" customHeight="1">
      <c r="A3" s="4"/>
      <c r="B3" s="8"/>
      <c r="C3" s="1"/>
      <c r="D3" s="9"/>
      <c r="E3" s="107" t="s">
        <v>0</v>
      </c>
      <c r="F3" s="107"/>
      <c r="G3" s="107"/>
      <c r="H3" s="10"/>
    </row>
    <row r="4" spans="1:8" ht="16.5" customHeight="1">
      <c r="A4" s="4"/>
      <c r="B4" s="8"/>
      <c r="C4" s="1"/>
      <c r="D4" s="9"/>
      <c r="E4" s="107" t="s">
        <v>1</v>
      </c>
      <c r="F4" s="107"/>
      <c r="G4" s="107"/>
      <c r="H4" s="10"/>
    </row>
    <row r="5" spans="4:8" ht="16.5" customHeight="1">
      <c r="D5" s="6"/>
      <c r="E5" s="107" t="s">
        <v>175</v>
      </c>
      <c r="F5" s="107"/>
      <c r="G5" s="107"/>
      <c r="H5" s="10"/>
    </row>
    <row r="6" spans="4:7" ht="16.5" customHeight="1" hidden="1">
      <c r="D6" s="11"/>
      <c r="E6" s="11"/>
      <c r="F6" s="9"/>
      <c r="G6" s="4"/>
    </row>
    <row r="7" spans="1:7" ht="16.5" customHeight="1" hidden="1">
      <c r="A7" s="1"/>
      <c r="B7" s="8"/>
      <c r="C7" s="1"/>
      <c r="D7" s="11"/>
      <c r="E7" s="11"/>
      <c r="F7" s="9"/>
      <c r="G7" s="4"/>
    </row>
    <row r="8" ht="16.5">
      <c r="G8" s="4"/>
    </row>
    <row r="9" spans="1:7" ht="42.75" customHeight="1">
      <c r="A9" s="109" t="s">
        <v>168</v>
      </c>
      <c r="B9" s="109"/>
      <c r="C9" s="109"/>
      <c r="D9" s="109"/>
      <c r="E9" s="109"/>
      <c r="F9" s="109"/>
      <c r="G9" s="109"/>
    </row>
    <row r="10" spans="1:10" ht="54" customHeight="1">
      <c r="A10" s="108" t="s">
        <v>139</v>
      </c>
      <c r="B10" s="108"/>
      <c r="C10" s="108"/>
      <c r="D10" s="108"/>
      <c r="E10" s="108"/>
      <c r="F10" s="108"/>
      <c r="G10" s="108"/>
      <c r="H10" s="12"/>
      <c r="I10" s="12"/>
      <c r="J10" s="12"/>
    </row>
    <row r="11" spans="1:6" ht="9.75" customHeight="1">
      <c r="A11" s="4"/>
      <c r="B11" s="13"/>
      <c r="C11" s="14"/>
      <c r="D11" s="11"/>
      <c r="E11" s="11"/>
      <c r="F11" s="9"/>
    </row>
    <row r="12" spans="1:7" ht="16.5" customHeight="1">
      <c r="A12" s="110" t="s">
        <v>2</v>
      </c>
      <c r="B12" s="110"/>
      <c r="C12" s="110"/>
      <c r="D12" s="110"/>
      <c r="E12" s="110"/>
      <c r="F12" s="110"/>
      <c r="G12" s="110"/>
    </row>
    <row r="13" spans="1:7" ht="21.75" customHeight="1">
      <c r="A13" s="111" t="s">
        <v>3</v>
      </c>
      <c r="B13" s="111" t="s">
        <v>4</v>
      </c>
      <c r="C13" s="112" t="s">
        <v>5</v>
      </c>
      <c r="D13" s="114" t="s">
        <v>149</v>
      </c>
      <c r="E13" s="112" t="s">
        <v>114</v>
      </c>
      <c r="F13" s="112" t="s">
        <v>116</v>
      </c>
      <c r="G13" s="113" t="s">
        <v>78</v>
      </c>
    </row>
    <row r="14" spans="1:7" ht="60" customHeight="1">
      <c r="A14" s="111"/>
      <c r="B14" s="111"/>
      <c r="C14" s="112"/>
      <c r="D14" s="115"/>
      <c r="E14" s="112"/>
      <c r="F14" s="112"/>
      <c r="G14" s="113"/>
    </row>
    <row r="15" spans="1:12" ht="16.5" customHeight="1">
      <c r="A15" s="18"/>
      <c r="B15" s="15" t="s">
        <v>6</v>
      </c>
      <c r="C15" s="19"/>
      <c r="D15" s="20">
        <f>D20+D58+D214+D344+D356+D368+D70</f>
        <v>8184048.6</v>
      </c>
      <c r="E15" s="21">
        <f>E20+E58+E214+E344+E356+E368+E70+E203</f>
        <v>8169831.707109999</v>
      </c>
      <c r="F15" s="20">
        <f>F20+F58+F214+F344+F356+F368+F70+F203</f>
        <v>-14216.892889999752</v>
      </c>
      <c r="G15" s="19"/>
      <c r="L15" s="22"/>
    </row>
    <row r="16" spans="1:12" ht="18.75" customHeight="1">
      <c r="A16" s="18"/>
      <c r="B16" s="23" t="s">
        <v>7</v>
      </c>
      <c r="C16" s="18"/>
      <c r="D16" s="19"/>
      <c r="E16" s="24"/>
      <c r="F16" s="20">
        <f aca="true" t="shared" si="0" ref="F16:F79">E16-D16</f>
        <v>0</v>
      </c>
      <c r="G16" s="19"/>
      <c r="L16" s="25"/>
    </row>
    <row r="17" spans="1:12" ht="18.75" customHeight="1">
      <c r="A17" s="18"/>
      <c r="B17" s="23" t="s">
        <v>10</v>
      </c>
      <c r="C17" s="18"/>
      <c r="D17" s="19">
        <f>D22+D60+D216+D358+D370+D346+D75</f>
        <v>892710.4</v>
      </c>
      <c r="E17" s="24">
        <f>E22+E60+E216+E358+E370+E346+E75+E208</f>
        <v>1096852.23711</v>
      </c>
      <c r="F17" s="26">
        <f>F22+F60+F216+F358+F370+F346+F75+F208</f>
        <v>204141.8371100002</v>
      </c>
      <c r="G17" s="19"/>
      <c r="H17" s="27"/>
      <c r="J17" s="5"/>
      <c r="K17" s="5"/>
      <c r="L17" s="25"/>
    </row>
    <row r="18" spans="1:7" ht="18.75" customHeight="1">
      <c r="A18" s="18"/>
      <c r="B18" s="28" t="s">
        <v>106</v>
      </c>
      <c r="C18" s="18"/>
      <c r="D18" s="19">
        <f>D23+D61+D217+D359+D371+D347+D76</f>
        <v>6465117.8</v>
      </c>
      <c r="E18" s="26">
        <f>E23+E61+E217+E359+E371+E347+E76+E213</f>
        <v>6246759.069999998</v>
      </c>
      <c r="F18" s="26">
        <f>F23+F61+F217+F359+F371+F347+F76+F213</f>
        <v>-218358.73000000016</v>
      </c>
      <c r="G18" s="19"/>
    </row>
    <row r="19" spans="1:12" ht="18.75" customHeight="1">
      <c r="A19" s="18"/>
      <c r="B19" s="23" t="s">
        <v>8</v>
      </c>
      <c r="C19" s="18"/>
      <c r="D19" s="19">
        <f>D24+D62+D218+D360+D372</f>
        <v>826220.4</v>
      </c>
      <c r="E19" s="19">
        <f>E24+E62+E218+E360+E372</f>
        <v>826220.4</v>
      </c>
      <c r="F19" s="26">
        <f>F24+F62+F218+F360+F372</f>
        <v>0</v>
      </c>
      <c r="G19" s="19"/>
      <c r="J19" s="6"/>
      <c r="K19" s="6"/>
      <c r="L19" s="9"/>
    </row>
    <row r="20" spans="1:7" ht="21" customHeight="1">
      <c r="A20" s="29" t="s">
        <v>81</v>
      </c>
      <c r="B20" s="15" t="s">
        <v>93</v>
      </c>
      <c r="C20" s="30" t="s">
        <v>12</v>
      </c>
      <c r="D20" s="16">
        <f>D22+D23+D24</f>
        <v>1922447.9</v>
      </c>
      <c r="E20" s="21">
        <f>E22+E23+E24</f>
        <v>524827.2071100001</v>
      </c>
      <c r="F20" s="20">
        <f t="shared" si="0"/>
        <v>-1397620.6928899998</v>
      </c>
      <c r="G20" s="19"/>
    </row>
    <row r="21" spans="1:12" ht="18.75" customHeight="1">
      <c r="A21" s="30"/>
      <c r="B21" s="28" t="s">
        <v>7</v>
      </c>
      <c r="C21" s="30"/>
      <c r="D21" s="16"/>
      <c r="E21" s="21"/>
      <c r="F21" s="20">
        <f t="shared" si="0"/>
        <v>0</v>
      </c>
      <c r="G21" s="19"/>
      <c r="L21" s="22"/>
    </row>
    <row r="22" spans="1:12" ht="18.75" customHeight="1">
      <c r="A22" s="30"/>
      <c r="B22" s="23" t="s">
        <v>10</v>
      </c>
      <c r="C22" s="30"/>
      <c r="D22" s="19">
        <f>D43+D48+D52+D56+D31+D37</f>
        <v>49000.399999999994</v>
      </c>
      <c r="E22" s="24">
        <f>E43+E48+E52+E56+E31+E37</f>
        <v>48580.807109999994</v>
      </c>
      <c r="F22" s="20">
        <f t="shared" si="0"/>
        <v>-419.5928899999999</v>
      </c>
      <c r="G22" s="26"/>
      <c r="L22" s="25"/>
    </row>
    <row r="23" spans="1:12" ht="18.75" customHeight="1">
      <c r="A23" s="30"/>
      <c r="B23" s="28" t="s">
        <v>106</v>
      </c>
      <c r="C23" s="30"/>
      <c r="D23" s="19">
        <f>D44+D49+D53+D57+D32+D38</f>
        <v>1873447.5</v>
      </c>
      <c r="E23" s="19">
        <f>E44+E49+E53+E57+E32+E38</f>
        <v>476246.4</v>
      </c>
      <c r="F23" s="20">
        <f t="shared" si="0"/>
        <v>-1397201.1</v>
      </c>
      <c r="G23" s="26"/>
      <c r="L23" s="25"/>
    </row>
    <row r="24" spans="1:12" ht="18.75" customHeight="1" hidden="1">
      <c r="A24" s="30"/>
      <c r="B24" s="23" t="s">
        <v>8</v>
      </c>
      <c r="C24" s="30"/>
      <c r="D24" s="19"/>
      <c r="E24" s="24"/>
      <c r="F24" s="20">
        <f t="shared" si="0"/>
        <v>0</v>
      </c>
      <c r="G24" s="26"/>
      <c r="L24" s="25"/>
    </row>
    <row r="25" spans="1:7" ht="21" customHeight="1">
      <c r="A25" s="30"/>
      <c r="B25" s="31" t="s">
        <v>94</v>
      </c>
      <c r="C25" s="32" t="s">
        <v>13</v>
      </c>
      <c r="D25" s="33">
        <f>D26+D39</f>
        <v>1922447.9</v>
      </c>
      <c r="E25" s="34">
        <f>E26+E39</f>
        <v>524827.20711</v>
      </c>
      <c r="F25" s="20">
        <f t="shared" si="0"/>
        <v>-1397620.69289</v>
      </c>
      <c r="G25" s="26"/>
    </row>
    <row r="26" spans="1:7" ht="39" customHeight="1">
      <c r="A26" s="30"/>
      <c r="B26" s="35" t="s">
        <v>61</v>
      </c>
      <c r="C26" s="30" t="s">
        <v>13</v>
      </c>
      <c r="D26" s="16">
        <f>D27</f>
        <v>1743444.5</v>
      </c>
      <c r="E26" s="21">
        <f>E27</f>
        <v>344844.80711</v>
      </c>
      <c r="F26" s="20">
        <f t="shared" si="0"/>
        <v>-1398599.69289</v>
      </c>
      <c r="G26" s="26"/>
    </row>
    <row r="27" spans="1:7" ht="33.75" customHeight="1">
      <c r="A27" s="30"/>
      <c r="B27" s="35" t="s">
        <v>96</v>
      </c>
      <c r="C27" s="30" t="s">
        <v>13</v>
      </c>
      <c r="D27" s="16">
        <f>D29+D35</f>
        <v>1743444.5</v>
      </c>
      <c r="E27" s="21">
        <f>E29+E35</f>
        <v>344844.80711</v>
      </c>
      <c r="F27" s="20">
        <f t="shared" si="0"/>
        <v>-1398599.69289</v>
      </c>
      <c r="G27" s="26"/>
    </row>
    <row r="28" spans="1:7" ht="89.25" customHeight="1">
      <c r="A28" s="30"/>
      <c r="B28" s="35" t="s">
        <v>143</v>
      </c>
      <c r="C28" s="30" t="s">
        <v>13</v>
      </c>
      <c r="D28" s="16">
        <f>D29</f>
        <v>1505706.8</v>
      </c>
      <c r="E28" s="21">
        <f>E29</f>
        <v>107107.10711</v>
      </c>
      <c r="F28" s="20">
        <f t="shared" si="0"/>
        <v>-1398599.69289</v>
      </c>
      <c r="G28" s="26"/>
    </row>
    <row r="29" spans="1:12" ht="69.75" customHeight="1">
      <c r="A29" s="18" t="s">
        <v>15</v>
      </c>
      <c r="B29" s="36" t="s">
        <v>142</v>
      </c>
      <c r="C29" s="18" t="s">
        <v>13</v>
      </c>
      <c r="D29" s="19">
        <f>SUM(D31:D33)</f>
        <v>1505706.8</v>
      </c>
      <c r="E29" s="24">
        <f>SUM(E31:E33)</f>
        <v>107107.10711</v>
      </c>
      <c r="F29" s="20">
        <f t="shared" si="0"/>
        <v>-1398599.69289</v>
      </c>
      <c r="G29" s="26" t="s">
        <v>60</v>
      </c>
      <c r="L29" s="22"/>
    </row>
    <row r="30" spans="1:12" ht="18.75" customHeight="1">
      <c r="A30" s="30"/>
      <c r="B30" s="28" t="s">
        <v>7</v>
      </c>
      <c r="C30" s="18"/>
      <c r="D30" s="19"/>
      <c r="E30" s="24"/>
      <c r="F30" s="20">
        <f t="shared" si="0"/>
        <v>0</v>
      </c>
      <c r="G30" s="24"/>
      <c r="L30" s="25"/>
    </row>
    <row r="31" spans="1:12" ht="18.75" customHeight="1">
      <c r="A31" s="30"/>
      <c r="B31" s="23" t="s">
        <v>10</v>
      </c>
      <c r="C31" s="18"/>
      <c r="D31" s="19">
        <v>1505.7</v>
      </c>
      <c r="E31" s="24">
        <v>107.10711</v>
      </c>
      <c r="F31" s="20">
        <f t="shared" si="0"/>
        <v>-1398.5928900000001</v>
      </c>
      <c r="G31" s="19"/>
      <c r="J31" s="1"/>
      <c r="L31" s="25"/>
    </row>
    <row r="32" spans="1:12" ht="18.75" customHeight="1">
      <c r="A32" s="30"/>
      <c r="B32" s="28" t="s">
        <v>106</v>
      </c>
      <c r="C32" s="18"/>
      <c r="D32" s="19">
        <v>1504201.1</v>
      </c>
      <c r="E32" s="37">
        <v>107000</v>
      </c>
      <c r="F32" s="20">
        <f t="shared" si="0"/>
        <v>-1397201.1</v>
      </c>
      <c r="G32" s="19"/>
      <c r="L32" s="25"/>
    </row>
    <row r="33" spans="1:7" s="1" customFormat="1" ht="18.75" customHeight="1" hidden="1">
      <c r="A33" s="30"/>
      <c r="B33" s="38" t="s">
        <v>8</v>
      </c>
      <c r="C33" s="18"/>
      <c r="D33" s="19"/>
      <c r="E33" s="19"/>
      <c r="F33" s="20">
        <f t="shared" si="0"/>
        <v>0</v>
      </c>
      <c r="G33" s="19"/>
    </row>
    <row r="34" spans="1:7" ht="42.75" customHeight="1">
      <c r="A34" s="30"/>
      <c r="B34" s="35" t="s">
        <v>117</v>
      </c>
      <c r="C34" s="30" t="s">
        <v>13</v>
      </c>
      <c r="D34" s="16">
        <f>D35</f>
        <v>237737.7</v>
      </c>
      <c r="E34" s="16">
        <f>E35</f>
        <v>237737.7</v>
      </c>
      <c r="F34" s="20">
        <f t="shared" si="0"/>
        <v>0</v>
      </c>
      <c r="G34" s="26"/>
    </row>
    <row r="35" spans="1:7" ht="55.5" customHeight="1">
      <c r="A35" s="18" t="s">
        <v>16</v>
      </c>
      <c r="B35" s="36" t="s">
        <v>128</v>
      </c>
      <c r="C35" s="18" t="s">
        <v>13</v>
      </c>
      <c r="D35" s="19">
        <f>SUM(D37:D38)</f>
        <v>237737.7</v>
      </c>
      <c r="E35" s="19">
        <f>SUM(E37:E38)</f>
        <v>237737.7</v>
      </c>
      <c r="F35" s="20">
        <f t="shared" si="0"/>
        <v>0</v>
      </c>
      <c r="G35" s="26" t="s">
        <v>60</v>
      </c>
    </row>
    <row r="36" spans="1:7" ht="18.75" customHeight="1">
      <c r="A36" s="30"/>
      <c r="B36" s="28" t="s">
        <v>7</v>
      </c>
      <c r="C36" s="18"/>
      <c r="D36" s="19"/>
      <c r="E36" s="19"/>
      <c r="F36" s="20">
        <f t="shared" si="0"/>
        <v>0</v>
      </c>
      <c r="G36" s="24"/>
    </row>
    <row r="37" spans="1:10" ht="18.75" customHeight="1">
      <c r="A37" s="30"/>
      <c r="B37" s="23" t="s">
        <v>10</v>
      </c>
      <c r="C37" s="18"/>
      <c r="D37" s="19">
        <v>237.7</v>
      </c>
      <c r="E37" s="19">
        <v>237.7</v>
      </c>
      <c r="F37" s="20">
        <f t="shared" si="0"/>
        <v>0</v>
      </c>
      <c r="G37" s="19"/>
      <c r="J37" s="1"/>
    </row>
    <row r="38" spans="1:7" ht="18.75" customHeight="1">
      <c r="A38" s="30"/>
      <c r="B38" s="28" t="s">
        <v>106</v>
      </c>
      <c r="C38" s="18"/>
      <c r="D38" s="37">
        <v>237500</v>
      </c>
      <c r="E38" s="37">
        <v>237500</v>
      </c>
      <c r="F38" s="20">
        <f t="shared" si="0"/>
        <v>0</v>
      </c>
      <c r="G38" s="19"/>
    </row>
    <row r="39" spans="1:7" ht="54" customHeight="1">
      <c r="A39" s="30"/>
      <c r="B39" s="35" t="s">
        <v>137</v>
      </c>
      <c r="C39" s="30" t="s">
        <v>13</v>
      </c>
      <c r="D39" s="16">
        <f>D40</f>
        <v>179003.4</v>
      </c>
      <c r="E39" s="16">
        <f>E40</f>
        <v>179982.4</v>
      </c>
      <c r="F39" s="20">
        <f t="shared" si="0"/>
        <v>979</v>
      </c>
      <c r="G39" s="26">
        <f>G40</f>
        <v>0</v>
      </c>
    </row>
    <row r="40" spans="1:7" ht="56.25" customHeight="1">
      <c r="A40" s="30"/>
      <c r="B40" s="35" t="s">
        <v>14</v>
      </c>
      <c r="C40" s="30" t="s">
        <v>13</v>
      </c>
      <c r="D40" s="16">
        <f>SUM(D41,D46,D50)+D54</f>
        <v>179003.4</v>
      </c>
      <c r="E40" s="16">
        <f>SUM(E41,E46,E50)+E54</f>
        <v>179982.4</v>
      </c>
      <c r="F40" s="20">
        <f t="shared" si="0"/>
        <v>979</v>
      </c>
      <c r="G40" s="26">
        <f>SUM(G41,G46,G50)</f>
        <v>0</v>
      </c>
    </row>
    <row r="41" spans="1:7" ht="93.75" customHeight="1">
      <c r="A41" s="18" t="s">
        <v>17</v>
      </c>
      <c r="B41" s="36" t="s">
        <v>164</v>
      </c>
      <c r="C41" s="18" t="s">
        <v>13</v>
      </c>
      <c r="D41" s="19">
        <f>SUM(D43:D44)</f>
        <v>179003.4</v>
      </c>
      <c r="E41" s="19">
        <f>SUM(E43:E44)</f>
        <v>179982.4</v>
      </c>
      <c r="F41" s="20">
        <f t="shared" si="0"/>
        <v>979</v>
      </c>
      <c r="G41" s="26" t="s">
        <v>11</v>
      </c>
    </row>
    <row r="42" spans="1:7" ht="18.75" customHeight="1">
      <c r="A42" s="18"/>
      <c r="B42" s="28" t="s">
        <v>7</v>
      </c>
      <c r="C42" s="18"/>
      <c r="D42" s="19"/>
      <c r="E42" s="19"/>
      <c r="F42" s="20">
        <f t="shared" si="0"/>
        <v>0</v>
      </c>
      <c r="G42" s="24"/>
    </row>
    <row r="43" spans="1:7" ht="18.75" customHeight="1">
      <c r="A43" s="18"/>
      <c r="B43" s="23" t="s">
        <v>10</v>
      </c>
      <c r="C43" s="18"/>
      <c r="D43" s="37">
        <v>47257</v>
      </c>
      <c r="E43" s="37">
        <v>48236</v>
      </c>
      <c r="F43" s="20">
        <f t="shared" si="0"/>
        <v>979</v>
      </c>
      <c r="G43" s="19"/>
    </row>
    <row r="44" spans="1:10" ht="18.75" customHeight="1">
      <c r="A44" s="18"/>
      <c r="B44" s="23" t="s">
        <v>106</v>
      </c>
      <c r="C44" s="18"/>
      <c r="D44" s="19">
        <v>131746.4</v>
      </c>
      <c r="E44" s="19">
        <v>131746.4</v>
      </c>
      <c r="F44" s="20">
        <f t="shared" si="0"/>
        <v>0</v>
      </c>
      <c r="G44" s="19"/>
      <c r="J44" s="1"/>
    </row>
    <row r="45" spans="1:7" ht="33" customHeight="1" hidden="1">
      <c r="A45" s="18"/>
      <c r="B45" s="35" t="s">
        <v>144</v>
      </c>
      <c r="C45" s="18"/>
      <c r="D45" s="16">
        <f>D46</f>
        <v>0</v>
      </c>
      <c r="E45" s="16">
        <f>E46</f>
        <v>0</v>
      </c>
      <c r="F45" s="20">
        <f t="shared" si="0"/>
        <v>0</v>
      </c>
      <c r="G45" s="19"/>
    </row>
    <row r="46" spans="1:7" ht="69" customHeight="1" hidden="1">
      <c r="A46" s="39"/>
      <c r="B46" s="40"/>
      <c r="C46" s="18"/>
      <c r="D46" s="19">
        <f>SUM(D48:D49)</f>
        <v>0</v>
      </c>
      <c r="E46" s="19">
        <f>SUM(E48:E49)</f>
        <v>0</v>
      </c>
      <c r="F46" s="20">
        <f t="shared" si="0"/>
        <v>0</v>
      </c>
      <c r="G46" s="26" t="s">
        <v>11</v>
      </c>
    </row>
    <row r="47" spans="1:7" ht="20.25" customHeight="1" hidden="1">
      <c r="A47" s="39"/>
      <c r="B47" s="28" t="s">
        <v>7</v>
      </c>
      <c r="C47" s="18"/>
      <c r="D47" s="19"/>
      <c r="E47" s="19"/>
      <c r="F47" s="20">
        <f t="shared" si="0"/>
        <v>0</v>
      </c>
      <c r="G47" s="19"/>
    </row>
    <row r="48" spans="1:7" ht="20.25" customHeight="1" hidden="1">
      <c r="A48" s="39"/>
      <c r="B48" s="23" t="s">
        <v>10</v>
      </c>
      <c r="C48" s="18"/>
      <c r="D48" s="19"/>
      <c r="E48" s="19"/>
      <c r="F48" s="20">
        <f t="shared" si="0"/>
        <v>0</v>
      </c>
      <c r="G48" s="19"/>
    </row>
    <row r="49" spans="1:7" ht="20.25" customHeight="1" hidden="1">
      <c r="A49" s="39"/>
      <c r="B49" s="28" t="s">
        <v>106</v>
      </c>
      <c r="C49" s="18"/>
      <c r="D49" s="19"/>
      <c r="E49" s="19"/>
      <c r="F49" s="20">
        <f t="shared" si="0"/>
        <v>0</v>
      </c>
      <c r="G49" s="19"/>
    </row>
    <row r="50" spans="1:7" ht="89.25" customHeight="1" hidden="1">
      <c r="A50" s="18" t="s">
        <v>18</v>
      </c>
      <c r="B50" s="41"/>
      <c r="C50" s="18" t="s">
        <v>13</v>
      </c>
      <c r="D50" s="19">
        <f>SUM(D52:D53)</f>
        <v>0</v>
      </c>
      <c r="E50" s="19">
        <f>SUM(E52:E53)</f>
        <v>0</v>
      </c>
      <c r="F50" s="20">
        <f t="shared" si="0"/>
        <v>0</v>
      </c>
      <c r="G50" s="26" t="s">
        <v>11</v>
      </c>
    </row>
    <row r="51" spans="1:7" ht="18.75" customHeight="1" hidden="1">
      <c r="A51" s="30"/>
      <c r="B51" s="28" t="s">
        <v>7</v>
      </c>
      <c r="C51" s="18"/>
      <c r="D51" s="19"/>
      <c r="E51" s="19"/>
      <c r="F51" s="20">
        <f t="shared" si="0"/>
        <v>0</v>
      </c>
      <c r="G51" s="24"/>
    </row>
    <row r="52" spans="1:7" ht="18.75" customHeight="1" hidden="1">
      <c r="A52" s="30"/>
      <c r="B52" s="23" t="s">
        <v>10</v>
      </c>
      <c r="C52" s="18"/>
      <c r="D52" s="19"/>
      <c r="E52" s="19"/>
      <c r="F52" s="20">
        <f t="shared" si="0"/>
        <v>0</v>
      </c>
      <c r="G52" s="19"/>
    </row>
    <row r="53" spans="1:7" ht="18.75" customHeight="1" hidden="1">
      <c r="A53" s="30"/>
      <c r="B53" s="28" t="s">
        <v>9</v>
      </c>
      <c r="C53" s="18"/>
      <c r="D53" s="19"/>
      <c r="E53" s="19"/>
      <c r="F53" s="20">
        <f t="shared" si="0"/>
        <v>0</v>
      </c>
      <c r="G53" s="19"/>
    </row>
    <row r="54" spans="1:7" ht="78.75" customHeight="1" hidden="1">
      <c r="A54" s="18" t="s">
        <v>45</v>
      </c>
      <c r="B54" s="41"/>
      <c r="C54" s="18" t="s">
        <v>13</v>
      </c>
      <c r="D54" s="19">
        <f>SUM(D56:D57)</f>
        <v>0</v>
      </c>
      <c r="E54" s="19">
        <f>SUM(E56:E57)</f>
        <v>0</v>
      </c>
      <c r="F54" s="20">
        <f t="shared" si="0"/>
        <v>0</v>
      </c>
      <c r="G54" s="26" t="s">
        <v>11</v>
      </c>
    </row>
    <row r="55" spans="1:7" ht="18.75" customHeight="1" hidden="1">
      <c r="A55" s="30"/>
      <c r="B55" s="28" t="s">
        <v>7</v>
      </c>
      <c r="C55" s="18"/>
      <c r="D55" s="19"/>
      <c r="E55" s="19"/>
      <c r="F55" s="20">
        <f t="shared" si="0"/>
        <v>0</v>
      </c>
      <c r="G55" s="24"/>
    </row>
    <row r="56" spans="1:7" ht="18.75" customHeight="1" hidden="1">
      <c r="A56" s="30"/>
      <c r="B56" s="23" t="s">
        <v>10</v>
      </c>
      <c r="C56" s="18"/>
      <c r="D56" s="19"/>
      <c r="E56" s="19"/>
      <c r="F56" s="20">
        <f t="shared" si="0"/>
        <v>0</v>
      </c>
      <c r="G56" s="19"/>
    </row>
    <row r="57" spans="1:7" ht="18.75" customHeight="1" hidden="1">
      <c r="A57" s="30"/>
      <c r="B57" s="28" t="s">
        <v>9</v>
      </c>
      <c r="C57" s="18"/>
      <c r="D57" s="19"/>
      <c r="E57" s="19"/>
      <c r="F57" s="20">
        <f t="shared" si="0"/>
        <v>0</v>
      </c>
      <c r="G57" s="19"/>
    </row>
    <row r="58" spans="1:12" s="1" customFormat="1" ht="23.25" customHeight="1">
      <c r="A58" s="29" t="s">
        <v>82</v>
      </c>
      <c r="B58" s="15" t="s">
        <v>19</v>
      </c>
      <c r="C58" s="30" t="s">
        <v>20</v>
      </c>
      <c r="D58" s="17">
        <f>SUM(D60:D62)</f>
        <v>2248074</v>
      </c>
      <c r="E58" s="16">
        <f>SUM(E60:E62)</f>
        <v>3426090.1999999997</v>
      </c>
      <c r="F58" s="20">
        <f t="shared" si="0"/>
        <v>1178016.1999999997</v>
      </c>
      <c r="G58" s="19">
        <f>SUM(G60:G62)</f>
        <v>0</v>
      </c>
      <c r="J58" s="9"/>
      <c r="K58" s="9"/>
      <c r="L58" s="9"/>
    </row>
    <row r="59" spans="1:11" ht="18.75" customHeight="1">
      <c r="A59" s="30"/>
      <c r="B59" s="28" t="s">
        <v>7</v>
      </c>
      <c r="C59" s="18"/>
      <c r="D59" s="37"/>
      <c r="E59" s="37"/>
      <c r="F59" s="20">
        <f t="shared" si="0"/>
        <v>0</v>
      </c>
      <c r="G59" s="19"/>
      <c r="J59" s="5"/>
      <c r="K59" s="5"/>
    </row>
    <row r="60" spans="1:7" ht="18.75" customHeight="1">
      <c r="A60" s="30"/>
      <c r="B60" s="23" t="s">
        <v>10</v>
      </c>
      <c r="C60" s="18"/>
      <c r="D60" s="37">
        <f>D67+D188+D193+D174+D179+D184+D109+D145+D153+D149+D157+D161+D165+D169+D197+D201+D116</f>
        <v>2251</v>
      </c>
      <c r="E60" s="26">
        <f>E67+E188+E193+E174+E179+E184+E109+E145+E153+E149+E157+E161+E165+E169+E197+E201+E116</f>
        <v>141160.73</v>
      </c>
      <c r="F60" s="20">
        <f t="shared" si="0"/>
        <v>138909.73</v>
      </c>
      <c r="G60" s="26">
        <f>G67</f>
        <v>0</v>
      </c>
    </row>
    <row r="61" spans="1:7" ht="16.5" customHeight="1">
      <c r="A61" s="30"/>
      <c r="B61" s="28" t="s">
        <v>106</v>
      </c>
      <c r="C61" s="18"/>
      <c r="D61" s="37">
        <f>D68+D189+D194+D175+D180+D185+D110+D146+D154+D150+D158+D162+D166+D170+D198+D202+D117</f>
        <v>2245823</v>
      </c>
      <c r="E61" s="26">
        <f>E68+E189+E194+E175+E180+E185+E110+E146+E154+E150+E158+E162+E166+E170+E198+E202+E117</f>
        <v>3284929.4699999997</v>
      </c>
      <c r="F61" s="20">
        <f t="shared" si="0"/>
        <v>1039106.4699999997</v>
      </c>
      <c r="G61" s="26">
        <f>G68</f>
        <v>0</v>
      </c>
    </row>
    <row r="62" spans="1:7" ht="18.75" customHeight="1" hidden="1">
      <c r="A62" s="30"/>
      <c r="B62" s="38" t="s">
        <v>8</v>
      </c>
      <c r="C62" s="18"/>
      <c r="D62" s="37">
        <f>D69</f>
        <v>0</v>
      </c>
      <c r="E62" s="26">
        <f>E69</f>
        <v>0</v>
      </c>
      <c r="F62" s="20">
        <f t="shared" si="0"/>
        <v>0</v>
      </c>
      <c r="G62" s="26"/>
    </row>
    <row r="63" spans="1:10" s="44" customFormat="1" ht="18.75" customHeight="1" hidden="1">
      <c r="A63" s="32"/>
      <c r="B63" s="31" t="s">
        <v>97</v>
      </c>
      <c r="C63" s="32" t="s">
        <v>26</v>
      </c>
      <c r="D63" s="42">
        <f>D64</f>
        <v>0</v>
      </c>
      <c r="E63" s="43">
        <f>E64</f>
        <v>0</v>
      </c>
      <c r="F63" s="20">
        <f t="shared" si="0"/>
        <v>0</v>
      </c>
      <c r="G63" s="43"/>
      <c r="J63" s="45"/>
    </row>
    <row r="64" spans="1:10" s="1" customFormat="1" ht="49.5" customHeight="1" hidden="1">
      <c r="A64" s="30"/>
      <c r="B64" s="36" t="s">
        <v>27</v>
      </c>
      <c r="C64" s="30" t="s">
        <v>26</v>
      </c>
      <c r="D64" s="17">
        <f>D65</f>
        <v>0</v>
      </c>
      <c r="E64" s="20">
        <f>E65</f>
        <v>0</v>
      </c>
      <c r="F64" s="20">
        <f t="shared" si="0"/>
        <v>0</v>
      </c>
      <c r="G64" s="19"/>
      <c r="J64" s="9"/>
    </row>
    <row r="65" spans="1:7" ht="49.5" customHeight="1" hidden="1">
      <c r="A65" s="18" t="s">
        <v>45</v>
      </c>
      <c r="B65" s="36" t="s">
        <v>28</v>
      </c>
      <c r="C65" s="18" t="s">
        <v>26</v>
      </c>
      <c r="D65" s="37">
        <f>SUM(D67:D69)</f>
        <v>0</v>
      </c>
      <c r="E65" s="26">
        <f>SUM(E67:E69)</f>
        <v>0</v>
      </c>
      <c r="F65" s="20">
        <f t="shared" si="0"/>
        <v>0</v>
      </c>
      <c r="G65" s="19" t="s">
        <v>25</v>
      </c>
    </row>
    <row r="66" spans="1:7" s="1" customFormat="1" ht="18.75" customHeight="1" hidden="1">
      <c r="A66" s="30"/>
      <c r="B66" s="46" t="s">
        <v>7</v>
      </c>
      <c r="C66" s="18"/>
      <c r="D66" s="37"/>
      <c r="E66" s="26"/>
      <c r="F66" s="20">
        <f t="shared" si="0"/>
        <v>0</v>
      </c>
      <c r="G66" s="19"/>
    </row>
    <row r="67" spans="1:7" s="1" customFormat="1" ht="18.75" customHeight="1" hidden="1">
      <c r="A67" s="30"/>
      <c r="B67" s="38" t="s">
        <v>10</v>
      </c>
      <c r="C67" s="18"/>
      <c r="D67" s="37"/>
      <c r="E67" s="26"/>
      <c r="F67" s="20">
        <f t="shared" si="0"/>
        <v>0</v>
      </c>
      <c r="G67" s="19"/>
    </row>
    <row r="68" spans="1:7" s="1" customFormat="1" ht="18.75" customHeight="1" hidden="1">
      <c r="A68" s="30"/>
      <c r="B68" s="46" t="s">
        <v>106</v>
      </c>
      <c r="C68" s="18"/>
      <c r="D68" s="37"/>
      <c r="E68" s="26"/>
      <c r="F68" s="20">
        <f t="shared" si="0"/>
        <v>0</v>
      </c>
      <c r="G68" s="19"/>
    </row>
    <row r="69" spans="1:7" s="1" customFormat="1" ht="18.75" customHeight="1" hidden="1">
      <c r="A69" s="30"/>
      <c r="B69" s="38" t="s">
        <v>8</v>
      </c>
      <c r="C69" s="18"/>
      <c r="D69" s="37"/>
      <c r="E69" s="26"/>
      <c r="F69" s="20">
        <f t="shared" si="0"/>
        <v>0</v>
      </c>
      <c r="G69" s="19"/>
    </row>
    <row r="70" spans="1:7" s="1" customFormat="1" ht="21" customHeight="1" hidden="1">
      <c r="A70" s="29" t="s">
        <v>82</v>
      </c>
      <c r="B70" s="35" t="s">
        <v>37</v>
      </c>
      <c r="C70" s="30" t="s">
        <v>38</v>
      </c>
      <c r="D70" s="17">
        <f aca="true" t="shared" si="1" ref="D70:E72">D71</f>
        <v>0</v>
      </c>
      <c r="E70" s="20">
        <f t="shared" si="1"/>
        <v>0</v>
      </c>
      <c r="F70" s="20">
        <f t="shared" si="0"/>
        <v>0</v>
      </c>
      <c r="G70" s="47"/>
    </row>
    <row r="71" spans="1:7" s="1" customFormat="1" ht="25.5" customHeight="1" hidden="1">
      <c r="A71" s="29"/>
      <c r="B71" s="35" t="s">
        <v>39</v>
      </c>
      <c r="C71" s="30" t="s">
        <v>38</v>
      </c>
      <c r="D71" s="17">
        <f t="shared" si="1"/>
        <v>0</v>
      </c>
      <c r="E71" s="20">
        <f t="shared" si="1"/>
        <v>0</v>
      </c>
      <c r="F71" s="20">
        <f t="shared" si="0"/>
        <v>0</v>
      </c>
      <c r="G71" s="47"/>
    </row>
    <row r="72" spans="1:7" s="1" customFormat="1" ht="81" customHeight="1" hidden="1">
      <c r="A72" s="30"/>
      <c r="B72" s="35" t="s">
        <v>104</v>
      </c>
      <c r="C72" s="30" t="s">
        <v>40</v>
      </c>
      <c r="D72" s="17">
        <f t="shared" si="1"/>
        <v>0</v>
      </c>
      <c r="E72" s="20">
        <f t="shared" si="1"/>
        <v>0</v>
      </c>
      <c r="F72" s="20">
        <f t="shared" si="0"/>
        <v>0</v>
      </c>
      <c r="G72" s="47"/>
    </row>
    <row r="73" spans="1:7" s="1" customFormat="1" ht="51.75" customHeight="1" hidden="1">
      <c r="A73" s="18" t="s">
        <v>16</v>
      </c>
      <c r="B73" s="48" t="s">
        <v>103</v>
      </c>
      <c r="C73" s="18" t="s">
        <v>40</v>
      </c>
      <c r="D73" s="37">
        <f>D75+D76</f>
        <v>0</v>
      </c>
      <c r="E73" s="26">
        <f>E75+E76</f>
        <v>0</v>
      </c>
      <c r="F73" s="20">
        <f t="shared" si="0"/>
        <v>0</v>
      </c>
      <c r="G73" s="19" t="s">
        <v>43</v>
      </c>
    </row>
    <row r="74" spans="1:7" s="1" customFormat="1" ht="17.25" customHeight="1" hidden="1">
      <c r="A74" s="30"/>
      <c r="B74" s="46" t="s">
        <v>7</v>
      </c>
      <c r="C74" s="18"/>
      <c r="D74" s="37"/>
      <c r="E74" s="26"/>
      <c r="F74" s="20">
        <f t="shared" si="0"/>
        <v>0</v>
      </c>
      <c r="G74" s="19"/>
    </row>
    <row r="75" spans="1:7" s="1" customFormat="1" ht="17.25" customHeight="1" hidden="1">
      <c r="A75" s="30"/>
      <c r="B75" s="38" t="s">
        <v>10</v>
      </c>
      <c r="C75" s="18"/>
      <c r="D75" s="37"/>
      <c r="E75" s="26"/>
      <c r="F75" s="20">
        <f t="shared" si="0"/>
        <v>0</v>
      </c>
      <c r="G75" s="19"/>
    </row>
    <row r="76" spans="1:7" s="1" customFormat="1" ht="17.25" customHeight="1" hidden="1">
      <c r="A76" s="30"/>
      <c r="B76" s="46" t="s">
        <v>9</v>
      </c>
      <c r="C76" s="18"/>
      <c r="D76" s="37"/>
      <c r="E76" s="26"/>
      <c r="F76" s="20">
        <f t="shared" si="0"/>
        <v>0</v>
      </c>
      <c r="G76" s="19"/>
    </row>
    <row r="77" spans="1:7" s="1" customFormat="1" ht="17.25" customHeight="1" hidden="1">
      <c r="A77" s="30"/>
      <c r="B77" s="38"/>
      <c r="C77" s="18"/>
      <c r="D77" s="37"/>
      <c r="E77" s="26"/>
      <c r="F77" s="20">
        <f t="shared" si="0"/>
        <v>0</v>
      </c>
      <c r="G77" s="19"/>
    </row>
    <row r="78" spans="1:7" s="1" customFormat="1" ht="69.75" customHeight="1" hidden="1">
      <c r="A78" s="30" t="s">
        <v>16</v>
      </c>
      <c r="B78" s="35" t="s">
        <v>41</v>
      </c>
      <c r="C78" s="30" t="s">
        <v>42</v>
      </c>
      <c r="D78" s="17">
        <f>D80+D81+D82</f>
        <v>0</v>
      </c>
      <c r="E78" s="20">
        <f>E80+E81+E82</f>
        <v>0</v>
      </c>
      <c r="F78" s="20">
        <f t="shared" si="0"/>
        <v>0</v>
      </c>
      <c r="G78" s="19">
        <f>G80+G81+G82</f>
        <v>0</v>
      </c>
    </row>
    <row r="79" spans="1:7" s="1" customFormat="1" ht="17.25" customHeight="1" hidden="1">
      <c r="A79" s="30"/>
      <c r="B79" s="46" t="s">
        <v>7</v>
      </c>
      <c r="C79" s="18"/>
      <c r="D79" s="37"/>
      <c r="E79" s="26"/>
      <c r="F79" s="20">
        <f t="shared" si="0"/>
        <v>0</v>
      </c>
      <c r="G79" s="19"/>
    </row>
    <row r="80" spans="1:7" s="1" customFormat="1" ht="17.25" customHeight="1" hidden="1">
      <c r="A80" s="30"/>
      <c r="B80" s="38" t="s">
        <v>8</v>
      </c>
      <c r="C80" s="18"/>
      <c r="D80" s="37"/>
      <c r="E80" s="26"/>
      <c r="F80" s="20">
        <f aca="true" t="shared" si="2" ref="F80:F143">E80-D80</f>
        <v>0</v>
      </c>
      <c r="G80" s="19"/>
    </row>
    <row r="81" spans="1:7" s="1" customFormat="1" ht="17.25" customHeight="1" hidden="1">
      <c r="A81" s="30"/>
      <c r="B81" s="46" t="s">
        <v>9</v>
      </c>
      <c r="C81" s="18"/>
      <c r="D81" s="37">
        <f>4553.6-4553.6</f>
        <v>0</v>
      </c>
      <c r="E81" s="26">
        <f>4553.6-4553.6</f>
        <v>0</v>
      </c>
      <c r="F81" s="20">
        <f t="shared" si="2"/>
        <v>0</v>
      </c>
      <c r="G81" s="19"/>
    </row>
    <row r="82" spans="1:7" s="1" customFormat="1" ht="17.25" customHeight="1" hidden="1">
      <c r="A82" s="30"/>
      <c r="B82" s="38" t="s">
        <v>10</v>
      </c>
      <c r="C82" s="18"/>
      <c r="D82" s="37"/>
      <c r="E82" s="26"/>
      <c r="F82" s="20">
        <f t="shared" si="2"/>
        <v>0</v>
      </c>
      <c r="G82" s="19"/>
    </row>
    <row r="83" spans="1:7" s="1" customFormat="1" ht="17.25" customHeight="1" hidden="1">
      <c r="A83" s="30"/>
      <c r="B83" s="38"/>
      <c r="C83" s="18"/>
      <c r="D83" s="37"/>
      <c r="E83" s="26"/>
      <c r="F83" s="20">
        <f t="shared" si="2"/>
        <v>0</v>
      </c>
      <c r="G83" s="19"/>
    </row>
    <row r="84" spans="1:7" s="1" customFormat="1" ht="17.25" customHeight="1" hidden="1">
      <c r="A84" s="30"/>
      <c r="B84" s="35"/>
      <c r="C84" s="18"/>
      <c r="D84" s="17"/>
      <c r="E84" s="20"/>
      <c r="F84" s="20">
        <f t="shared" si="2"/>
        <v>0</v>
      </c>
      <c r="G84" s="19"/>
    </row>
    <row r="85" spans="1:7" s="1" customFormat="1" ht="17.25" customHeight="1" hidden="1">
      <c r="A85" s="30"/>
      <c r="B85" s="35"/>
      <c r="C85" s="18"/>
      <c r="D85" s="17"/>
      <c r="E85" s="20"/>
      <c r="F85" s="20">
        <f t="shared" si="2"/>
        <v>0</v>
      </c>
      <c r="G85" s="19"/>
    </row>
    <row r="86" spans="1:7" s="1" customFormat="1" ht="17.25" customHeight="1" hidden="1">
      <c r="A86" s="30"/>
      <c r="B86" s="35"/>
      <c r="C86" s="18"/>
      <c r="D86" s="17"/>
      <c r="E86" s="20"/>
      <c r="F86" s="20">
        <f t="shared" si="2"/>
        <v>0</v>
      </c>
      <c r="G86" s="19"/>
    </row>
    <row r="87" spans="1:7" s="1" customFormat="1" ht="17.25" customHeight="1" hidden="1">
      <c r="A87" s="30"/>
      <c r="B87" s="35"/>
      <c r="C87" s="18"/>
      <c r="D87" s="17"/>
      <c r="E87" s="20"/>
      <c r="F87" s="20">
        <f t="shared" si="2"/>
        <v>0</v>
      </c>
      <c r="G87" s="19"/>
    </row>
    <row r="88" spans="1:7" s="1" customFormat="1" ht="17.25" customHeight="1" hidden="1">
      <c r="A88" s="30"/>
      <c r="B88" s="35"/>
      <c r="C88" s="18"/>
      <c r="D88" s="17"/>
      <c r="E88" s="20"/>
      <c r="F88" s="20">
        <f t="shared" si="2"/>
        <v>0</v>
      </c>
      <c r="G88" s="19"/>
    </row>
    <row r="89" spans="1:7" s="1" customFormat="1" ht="17.25" customHeight="1" hidden="1">
      <c r="A89" s="30"/>
      <c r="B89" s="35"/>
      <c r="C89" s="18"/>
      <c r="D89" s="17"/>
      <c r="E89" s="20"/>
      <c r="F89" s="20">
        <f t="shared" si="2"/>
        <v>0</v>
      </c>
      <c r="G89" s="19"/>
    </row>
    <row r="90" spans="1:7" s="1" customFormat="1" ht="17.25" customHeight="1" hidden="1">
      <c r="A90" s="30"/>
      <c r="B90" s="35"/>
      <c r="C90" s="18"/>
      <c r="D90" s="17"/>
      <c r="E90" s="20"/>
      <c r="F90" s="20">
        <f t="shared" si="2"/>
        <v>0</v>
      </c>
      <c r="G90" s="19"/>
    </row>
    <row r="91" spans="1:7" s="1" customFormat="1" ht="17.25" customHeight="1" hidden="1">
      <c r="A91" s="30"/>
      <c r="B91" s="35"/>
      <c r="C91" s="18"/>
      <c r="D91" s="17"/>
      <c r="E91" s="20"/>
      <c r="F91" s="20">
        <f t="shared" si="2"/>
        <v>0</v>
      </c>
      <c r="G91" s="19"/>
    </row>
    <row r="92" spans="1:7" s="1" customFormat="1" ht="17.25" customHeight="1" hidden="1">
      <c r="A92" s="30"/>
      <c r="B92" s="35"/>
      <c r="C92" s="18"/>
      <c r="D92" s="17"/>
      <c r="E92" s="20"/>
      <c r="F92" s="20">
        <f t="shared" si="2"/>
        <v>0</v>
      </c>
      <c r="G92" s="19"/>
    </row>
    <row r="93" spans="1:7" s="1" customFormat="1" ht="17.25" customHeight="1" hidden="1">
      <c r="A93" s="30"/>
      <c r="B93" s="35"/>
      <c r="C93" s="18"/>
      <c r="D93" s="17"/>
      <c r="E93" s="20"/>
      <c r="F93" s="20">
        <f t="shared" si="2"/>
        <v>0</v>
      </c>
      <c r="G93" s="19"/>
    </row>
    <row r="94" spans="1:7" s="1" customFormat="1" ht="17.25" customHeight="1" hidden="1">
      <c r="A94" s="30"/>
      <c r="B94" s="35"/>
      <c r="C94" s="18"/>
      <c r="D94" s="17"/>
      <c r="E94" s="20"/>
      <c r="F94" s="20">
        <f t="shared" si="2"/>
        <v>0</v>
      </c>
      <c r="G94" s="19"/>
    </row>
    <row r="95" spans="1:7" s="1" customFormat="1" ht="17.25" customHeight="1" hidden="1">
      <c r="A95" s="30"/>
      <c r="B95" s="35"/>
      <c r="C95" s="18"/>
      <c r="D95" s="17"/>
      <c r="E95" s="20"/>
      <c r="F95" s="20">
        <f t="shared" si="2"/>
        <v>0</v>
      </c>
      <c r="G95" s="19"/>
    </row>
    <row r="96" spans="1:7" s="1" customFormat="1" ht="17.25" customHeight="1" hidden="1">
      <c r="A96" s="30"/>
      <c r="B96" s="35"/>
      <c r="C96" s="18"/>
      <c r="D96" s="17"/>
      <c r="E96" s="20"/>
      <c r="F96" s="20">
        <f t="shared" si="2"/>
        <v>0</v>
      </c>
      <c r="G96" s="19"/>
    </row>
    <row r="97" spans="1:7" s="1" customFormat="1" ht="17.25" customHeight="1" hidden="1">
      <c r="A97" s="30"/>
      <c r="B97" s="35"/>
      <c r="C97" s="18"/>
      <c r="D97" s="17"/>
      <c r="E97" s="20"/>
      <c r="F97" s="20">
        <f t="shared" si="2"/>
        <v>0</v>
      </c>
      <c r="G97" s="19"/>
    </row>
    <row r="98" spans="1:7" s="1" customFormat="1" ht="17.25" customHeight="1" hidden="1">
      <c r="A98" s="30"/>
      <c r="B98" s="35"/>
      <c r="C98" s="18"/>
      <c r="D98" s="17"/>
      <c r="E98" s="20"/>
      <c r="F98" s="20">
        <f t="shared" si="2"/>
        <v>0</v>
      </c>
      <c r="G98" s="19"/>
    </row>
    <row r="99" spans="1:7" s="1" customFormat="1" ht="17.25" customHeight="1" hidden="1">
      <c r="A99" s="30"/>
      <c r="B99" s="35"/>
      <c r="C99" s="18"/>
      <c r="D99" s="17"/>
      <c r="E99" s="20"/>
      <c r="F99" s="20">
        <f t="shared" si="2"/>
        <v>0</v>
      </c>
      <c r="G99" s="19"/>
    </row>
    <row r="100" spans="1:7" s="1" customFormat="1" ht="17.25" customHeight="1" hidden="1">
      <c r="A100" s="30"/>
      <c r="B100" s="35"/>
      <c r="C100" s="18"/>
      <c r="D100" s="17"/>
      <c r="E100" s="20"/>
      <c r="F100" s="20">
        <f t="shared" si="2"/>
        <v>0</v>
      </c>
      <c r="G100" s="19"/>
    </row>
    <row r="101" spans="1:7" s="1" customFormat="1" ht="17.25" customHeight="1" hidden="1">
      <c r="A101" s="30"/>
      <c r="B101" s="35"/>
      <c r="C101" s="18"/>
      <c r="D101" s="17"/>
      <c r="E101" s="20"/>
      <c r="F101" s="20">
        <f t="shared" si="2"/>
        <v>0</v>
      </c>
      <c r="G101" s="19"/>
    </row>
    <row r="102" spans="1:7" s="1" customFormat="1" ht="17.25" customHeight="1" hidden="1">
      <c r="A102" s="30"/>
      <c r="B102" s="35"/>
      <c r="C102" s="18"/>
      <c r="D102" s="17"/>
      <c r="E102" s="20"/>
      <c r="F102" s="20">
        <f t="shared" si="2"/>
        <v>0</v>
      </c>
      <c r="G102" s="19"/>
    </row>
    <row r="103" spans="1:7" s="44" customFormat="1" ht="38.25" customHeight="1">
      <c r="A103" s="49"/>
      <c r="B103" s="31" t="s">
        <v>98</v>
      </c>
      <c r="C103" s="32" t="s">
        <v>21</v>
      </c>
      <c r="D103" s="42">
        <f>D111+D104</f>
        <v>2248073.9999999995</v>
      </c>
      <c r="E103" s="33">
        <f>E111+E104</f>
        <v>3426090.1999999997</v>
      </c>
      <c r="F103" s="20">
        <f t="shared" si="2"/>
        <v>1178016.2000000002</v>
      </c>
      <c r="G103" s="50"/>
    </row>
    <row r="104" spans="1:7" ht="39" customHeight="1" hidden="1">
      <c r="A104" s="30"/>
      <c r="B104" s="35" t="s">
        <v>61</v>
      </c>
      <c r="C104" s="30" t="s">
        <v>21</v>
      </c>
      <c r="D104" s="21">
        <f aca="true" t="shared" si="3" ref="D104:E106">D105</f>
        <v>0</v>
      </c>
      <c r="E104" s="16">
        <f t="shared" si="3"/>
        <v>0</v>
      </c>
      <c r="F104" s="20">
        <f t="shared" si="2"/>
        <v>0</v>
      </c>
      <c r="G104" s="26"/>
    </row>
    <row r="105" spans="1:7" ht="33.75" customHeight="1" hidden="1">
      <c r="A105" s="30"/>
      <c r="B105" s="35" t="s">
        <v>96</v>
      </c>
      <c r="C105" s="30" t="s">
        <v>21</v>
      </c>
      <c r="D105" s="21">
        <f t="shared" si="3"/>
        <v>0</v>
      </c>
      <c r="E105" s="16">
        <f t="shared" si="3"/>
        <v>0</v>
      </c>
      <c r="F105" s="20">
        <f t="shared" si="2"/>
        <v>0</v>
      </c>
      <c r="G105" s="26"/>
    </row>
    <row r="106" spans="1:7" ht="52.5" customHeight="1" hidden="1">
      <c r="A106" s="30"/>
      <c r="B106" s="35" t="s">
        <v>110</v>
      </c>
      <c r="C106" s="30" t="s">
        <v>21</v>
      </c>
      <c r="D106" s="21">
        <f t="shared" si="3"/>
        <v>0</v>
      </c>
      <c r="E106" s="16">
        <f t="shared" si="3"/>
        <v>0</v>
      </c>
      <c r="F106" s="20">
        <f t="shared" si="2"/>
        <v>0</v>
      </c>
      <c r="G106" s="26"/>
    </row>
    <row r="107" spans="1:7" ht="60" customHeight="1" hidden="1">
      <c r="A107" s="18" t="s">
        <v>45</v>
      </c>
      <c r="B107" s="36"/>
      <c r="C107" s="18" t="s">
        <v>21</v>
      </c>
      <c r="D107" s="24">
        <f>D109+D110</f>
        <v>0</v>
      </c>
      <c r="E107" s="19">
        <f>E109+E110</f>
        <v>0</v>
      </c>
      <c r="F107" s="20">
        <f t="shared" si="2"/>
        <v>0</v>
      </c>
      <c r="G107" s="26" t="s">
        <v>60</v>
      </c>
    </row>
    <row r="108" spans="1:7" ht="18.75" customHeight="1" hidden="1">
      <c r="A108" s="30"/>
      <c r="B108" s="28" t="s">
        <v>7</v>
      </c>
      <c r="C108" s="18"/>
      <c r="D108" s="24"/>
      <c r="E108" s="19"/>
      <c r="F108" s="20">
        <f t="shared" si="2"/>
        <v>0</v>
      </c>
      <c r="G108" s="24"/>
    </row>
    <row r="109" spans="1:7" ht="18.75" customHeight="1" hidden="1">
      <c r="A109" s="30"/>
      <c r="B109" s="23" t="s">
        <v>10</v>
      </c>
      <c r="C109" s="18"/>
      <c r="D109" s="24"/>
      <c r="E109" s="19"/>
      <c r="F109" s="20">
        <f t="shared" si="2"/>
        <v>0</v>
      </c>
      <c r="G109" s="19"/>
    </row>
    <row r="110" spans="1:7" ht="18.75" customHeight="1" hidden="1">
      <c r="A110" s="30"/>
      <c r="B110" s="28" t="s">
        <v>106</v>
      </c>
      <c r="C110" s="18"/>
      <c r="D110" s="24"/>
      <c r="E110" s="19"/>
      <c r="F110" s="20">
        <f t="shared" si="2"/>
        <v>0</v>
      </c>
      <c r="G110" s="19"/>
    </row>
    <row r="111" spans="1:7" s="1" customFormat="1" ht="49.5">
      <c r="A111" s="51"/>
      <c r="B111" s="35" t="s">
        <v>136</v>
      </c>
      <c r="C111" s="30" t="s">
        <v>21</v>
      </c>
      <c r="D111" s="17">
        <f>D142+D114</f>
        <v>2248073.9999999995</v>
      </c>
      <c r="E111" s="16">
        <f>E142+E114</f>
        <v>3426090.1999999997</v>
      </c>
      <c r="F111" s="20">
        <f t="shared" si="2"/>
        <v>1178016.2000000002</v>
      </c>
      <c r="G111" s="19"/>
    </row>
    <row r="112" spans="1:7" s="1" customFormat="1" ht="49.5">
      <c r="A112" s="51"/>
      <c r="B112" s="35" t="s">
        <v>14</v>
      </c>
      <c r="C112" s="30" t="s">
        <v>21</v>
      </c>
      <c r="D112" s="20">
        <f>D113</f>
        <v>90584.05</v>
      </c>
      <c r="E112" s="20">
        <f>E113</f>
        <v>90584.07</v>
      </c>
      <c r="F112" s="20">
        <f t="shared" si="2"/>
        <v>0.020000000004074536</v>
      </c>
      <c r="G112" s="19"/>
    </row>
    <row r="113" spans="1:7" s="1" customFormat="1" ht="33">
      <c r="A113" s="18"/>
      <c r="B113" s="35" t="s">
        <v>144</v>
      </c>
      <c r="C113" s="18"/>
      <c r="D113" s="20">
        <f>D114</f>
        <v>90584.05</v>
      </c>
      <c r="E113" s="20">
        <f>E114</f>
        <v>90584.07</v>
      </c>
      <c r="F113" s="20">
        <f t="shared" si="2"/>
        <v>0.020000000004074536</v>
      </c>
      <c r="G113" s="19"/>
    </row>
    <row r="114" spans="1:7" s="1" customFormat="1" ht="66">
      <c r="A114" s="39" t="s">
        <v>18</v>
      </c>
      <c r="B114" s="40" t="s">
        <v>147</v>
      </c>
      <c r="C114" s="18" t="s">
        <v>21</v>
      </c>
      <c r="D114" s="26">
        <f>SUM(D116:D117)</f>
        <v>90584.05</v>
      </c>
      <c r="E114" s="26">
        <f>SUM(E116:E117)</f>
        <v>90584.07</v>
      </c>
      <c r="F114" s="20">
        <f t="shared" si="2"/>
        <v>0.020000000004074536</v>
      </c>
      <c r="G114" s="26" t="s">
        <v>11</v>
      </c>
    </row>
    <row r="115" spans="1:7" s="1" customFormat="1" ht="18.75">
      <c r="A115" s="39"/>
      <c r="B115" s="28" t="s">
        <v>7</v>
      </c>
      <c r="C115" s="18"/>
      <c r="D115" s="26"/>
      <c r="E115" s="26"/>
      <c r="F115" s="20">
        <f t="shared" si="2"/>
        <v>0</v>
      </c>
      <c r="G115" s="19"/>
    </row>
    <row r="116" spans="1:7" s="1" customFormat="1" ht="18.75">
      <c r="A116" s="39"/>
      <c r="B116" s="23" t="s">
        <v>10</v>
      </c>
      <c r="C116" s="18"/>
      <c r="D116" s="37">
        <v>91</v>
      </c>
      <c r="E116" s="37">
        <v>91</v>
      </c>
      <c r="F116" s="20">
        <f t="shared" si="2"/>
        <v>0</v>
      </c>
      <c r="G116" s="19"/>
    </row>
    <row r="117" spans="1:7" s="1" customFormat="1" ht="18.75">
      <c r="A117" s="39"/>
      <c r="B117" s="28" t="s">
        <v>106</v>
      </c>
      <c r="C117" s="18"/>
      <c r="D117" s="26">
        <v>90493.05</v>
      </c>
      <c r="E117" s="26">
        <v>90493.07</v>
      </c>
      <c r="F117" s="20">
        <f t="shared" si="2"/>
        <v>0.020000000004074536</v>
      </c>
      <c r="G117" s="19"/>
    </row>
    <row r="118" spans="1:7" s="1" customFormat="1" ht="18.75" hidden="1">
      <c r="A118" s="51"/>
      <c r="B118" s="35"/>
      <c r="C118" s="30"/>
      <c r="D118" s="21"/>
      <c r="E118" s="21"/>
      <c r="F118" s="20">
        <f t="shared" si="2"/>
        <v>0</v>
      </c>
      <c r="G118" s="19"/>
    </row>
    <row r="119" spans="1:7" s="1" customFormat="1" ht="18.75" hidden="1">
      <c r="A119" s="51"/>
      <c r="B119" s="35"/>
      <c r="C119" s="30"/>
      <c r="D119" s="21"/>
      <c r="E119" s="21"/>
      <c r="F119" s="20">
        <f t="shared" si="2"/>
        <v>0</v>
      </c>
      <c r="G119" s="19"/>
    </row>
    <row r="120" spans="1:7" s="1" customFormat="1" ht="18.75" hidden="1">
      <c r="A120" s="51"/>
      <c r="B120" s="35"/>
      <c r="C120" s="30"/>
      <c r="D120" s="21"/>
      <c r="E120" s="21"/>
      <c r="F120" s="20">
        <f t="shared" si="2"/>
        <v>0</v>
      </c>
      <c r="G120" s="19"/>
    </row>
    <row r="121" spans="1:7" s="1" customFormat="1" ht="18.75" hidden="1">
      <c r="A121" s="51"/>
      <c r="B121" s="35"/>
      <c r="C121" s="30"/>
      <c r="D121" s="21"/>
      <c r="E121" s="21"/>
      <c r="F121" s="20">
        <f t="shared" si="2"/>
        <v>0</v>
      </c>
      <c r="G121" s="19"/>
    </row>
    <row r="122" spans="1:7" s="1" customFormat="1" ht="18.75" hidden="1">
      <c r="A122" s="51"/>
      <c r="B122" s="35"/>
      <c r="C122" s="30"/>
      <c r="D122" s="21"/>
      <c r="E122" s="21"/>
      <c r="F122" s="20">
        <f t="shared" si="2"/>
        <v>0</v>
      </c>
      <c r="G122" s="19"/>
    </row>
    <row r="123" spans="1:7" s="1" customFormat="1" ht="18.75" hidden="1">
      <c r="A123" s="51"/>
      <c r="B123" s="35"/>
      <c r="C123" s="30"/>
      <c r="D123" s="21"/>
      <c r="E123" s="21"/>
      <c r="F123" s="20">
        <f t="shared" si="2"/>
        <v>0</v>
      </c>
      <c r="G123" s="19"/>
    </row>
    <row r="124" spans="1:7" s="1" customFormat="1" ht="18.75" hidden="1">
      <c r="A124" s="51"/>
      <c r="B124" s="35"/>
      <c r="C124" s="30"/>
      <c r="D124" s="21"/>
      <c r="E124" s="21"/>
      <c r="F124" s="20">
        <f t="shared" si="2"/>
        <v>0</v>
      </c>
      <c r="G124" s="19"/>
    </row>
    <row r="125" spans="1:7" s="1" customFormat="1" ht="18.75" hidden="1">
      <c r="A125" s="51"/>
      <c r="B125" s="35"/>
      <c r="C125" s="30"/>
      <c r="D125" s="21"/>
      <c r="E125" s="21"/>
      <c r="F125" s="20">
        <f t="shared" si="2"/>
        <v>0</v>
      </c>
      <c r="G125" s="19"/>
    </row>
    <row r="126" spans="1:7" s="1" customFormat="1" ht="18.75" hidden="1">
      <c r="A126" s="51"/>
      <c r="B126" s="35"/>
      <c r="C126" s="30"/>
      <c r="D126" s="21"/>
      <c r="E126" s="21"/>
      <c r="F126" s="20">
        <f t="shared" si="2"/>
        <v>0</v>
      </c>
      <c r="G126" s="19"/>
    </row>
    <row r="127" spans="1:7" s="1" customFormat="1" ht="18.75" hidden="1">
      <c r="A127" s="51"/>
      <c r="B127" s="35"/>
      <c r="C127" s="30"/>
      <c r="D127" s="21"/>
      <c r="E127" s="21"/>
      <c r="F127" s="20">
        <f t="shared" si="2"/>
        <v>0</v>
      </c>
      <c r="G127" s="19"/>
    </row>
    <row r="128" spans="1:7" s="1" customFormat="1" ht="18.75" hidden="1">
      <c r="A128" s="51"/>
      <c r="B128" s="35"/>
      <c r="C128" s="30"/>
      <c r="D128" s="21"/>
      <c r="E128" s="21"/>
      <c r="F128" s="20">
        <f t="shared" si="2"/>
        <v>0</v>
      </c>
      <c r="G128" s="19"/>
    </row>
    <row r="129" spans="1:7" s="1" customFormat="1" ht="18.75" hidden="1">
      <c r="A129" s="51"/>
      <c r="B129" s="35"/>
      <c r="C129" s="30"/>
      <c r="D129" s="21"/>
      <c r="E129" s="21"/>
      <c r="F129" s="20">
        <f t="shared" si="2"/>
        <v>0</v>
      </c>
      <c r="G129" s="19"/>
    </row>
    <row r="130" spans="1:7" s="1" customFormat="1" ht="18.75" hidden="1">
      <c r="A130" s="51"/>
      <c r="B130" s="35"/>
      <c r="C130" s="30"/>
      <c r="D130" s="21"/>
      <c r="E130" s="21"/>
      <c r="F130" s="20">
        <f t="shared" si="2"/>
        <v>0</v>
      </c>
      <c r="G130" s="19"/>
    </row>
    <row r="131" spans="1:7" s="1" customFormat="1" ht="18.75" hidden="1">
      <c r="A131" s="51"/>
      <c r="B131" s="35"/>
      <c r="C131" s="30"/>
      <c r="D131" s="21"/>
      <c r="E131" s="21"/>
      <c r="F131" s="20">
        <f t="shared" si="2"/>
        <v>0</v>
      </c>
      <c r="G131" s="19"/>
    </row>
    <row r="132" spans="1:7" s="1" customFormat="1" ht="18.75" hidden="1">
      <c r="A132" s="51"/>
      <c r="B132" s="35"/>
      <c r="C132" s="30"/>
      <c r="D132" s="21"/>
      <c r="E132" s="21"/>
      <c r="F132" s="20">
        <f t="shared" si="2"/>
        <v>0</v>
      </c>
      <c r="G132" s="19"/>
    </row>
    <row r="133" spans="1:7" s="1" customFormat="1" ht="18.75" hidden="1">
      <c r="A133" s="51"/>
      <c r="B133" s="35"/>
      <c r="C133" s="30"/>
      <c r="D133" s="21"/>
      <c r="E133" s="21"/>
      <c r="F133" s="20">
        <f t="shared" si="2"/>
        <v>0</v>
      </c>
      <c r="G133" s="19"/>
    </row>
    <row r="134" spans="1:7" s="1" customFormat="1" ht="18.75" hidden="1">
      <c r="A134" s="51"/>
      <c r="B134" s="35"/>
      <c r="C134" s="30"/>
      <c r="D134" s="21"/>
      <c r="E134" s="21"/>
      <c r="F134" s="20">
        <f t="shared" si="2"/>
        <v>0</v>
      </c>
      <c r="G134" s="19"/>
    </row>
    <row r="135" spans="1:7" s="1" customFormat="1" ht="18.75" hidden="1">
      <c r="A135" s="51"/>
      <c r="B135" s="35"/>
      <c r="C135" s="30"/>
      <c r="D135" s="21"/>
      <c r="E135" s="21"/>
      <c r="F135" s="20">
        <f t="shared" si="2"/>
        <v>0</v>
      </c>
      <c r="G135" s="19"/>
    </row>
    <row r="136" spans="1:7" s="1" customFormat="1" ht="18.75" hidden="1">
      <c r="A136" s="51"/>
      <c r="B136" s="35"/>
      <c r="C136" s="30"/>
      <c r="D136" s="21"/>
      <c r="E136" s="21"/>
      <c r="F136" s="20">
        <f t="shared" si="2"/>
        <v>0</v>
      </c>
      <c r="G136" s="19"/>
    </row>
    <row r="137" spans="1:7" s="1" customFormat="1" ht="18.75" hidden="1">
      <c r="A137" s="51"/>
      <c r="B137" s="35"/>
      <c r="C137" s="30"/>
      <c r="D137" s="21"/>
      <c r="E137" s="21"/>
      <c r="F137" s="20">
        <f t="shared" si="2"/>
        <v>0</v>
      </c>
      <c r="G137" s="19"/>
    </row>
    <row r="138" spans="1:7" s="1" customFormat="1" ht="18.75" hidden="1">
      <c r="A138" s="51"/>
      <c r="B138" s="35"/>
      <c r="C138" s="30"/>
      <c r="D138" s="21"/>
      <c r="E138" s="21"/>
      <c r="F138" s="20">
        <f t="shared" si="2"/>
        <v>0</v>
      </c>
      <c r="G138" s="19"/>
    </row>
    <row r="139" spans="1:7" s="1" customFormat="1" ht="18.75" hidden="1">
      <c r="A139" s="51"/>
      <c r="B139" s="35"/>
      <c r="C139" s="30"/>
      <c r="D139" s="21"/>
      <c r="E139" s="21"/>
      <c r="F139" s="20">
        <f t="shared" si="2"/>
        <v>0</v>
      </c>
      <c r="G139" s="19"/>
    </row>
    <row r="140" spans="1:7" s="1" customFormat="1" ht="18.75" hidden="1">
      <c r="A140" s="51"/>
      <c r="B140" s="35"/>
      <c r="C140" s="30"/>
      <c r="D140" s="21"/>
      <c r="E140" s="21"/>
      <c r="F140" s="20">
        <f t="shared" si="2"/>
        <v>0</v>
      </c>
      <c r="G140" s="19"/>
    </row>
    <row r="141" spans="1:7" s="1" customFormat="1" ht="18.75" hidden="1">
      <c r="A141" s="51"/>
      <c r="B141" s="35"/>
      <c r="C141" s="30"/>
      <c r="D141" s="21"/>
      <c r="E141" s="21"/>
      <c r="F141" s="20">
        <f t="shared" si="2"/>
        <v>0</v>
      </c>
      <c r="G141" s="19"/>
    </row>
    <row r="142" spans="1:8" s="1" customFormat="1" ht="18.75">
      <c r="A142" s="51"/>
      <c r="B142" s="35" t="s">
        <v>44</v>
      </c>
      <c r="C142" s="30" t="s">
        <v>21</v>
      </c>
      <c r="D142" s="20">
        <f>D186+D182+D177+D172+D143+D147+D151+D155+D159+D163+D167+D190</f>
        <v>2157489.9499999997</v>
      </c>
      <c r="E142" s="20">
        <f>E186+E182+E177+E172+E143+E147+E151+E155+E159+E163+E167+E190</f>
        <v>3335506.13</v>
      </c>
      <c r="F142" s="20">
        <f t="shared" si="2"/>
        <v>1178016.1800000002</v>
      </c>
      <c r="G142" s="19"/>
      <c r="H142" s="9">
        <f>E143+E151+E155+E159+E163+E167+E171+E176+E181</f>
        <v>3258608.58</v>
      </c>
    </row>
    <row r="143" spans="1:7" ht="64.5" customHeight="1">
      <c r="A143" s="39" t="s">
        <v>45</v>
      </c>
      <c r="B143" s="40" t="s">
        <v>162</v>
      </c>
      <c r="C143" s="18" t="s">
        <v>21</v>
      </c>
      <c r="D143" s="24">
        <f>SUM(D145:D146)</f>
        <v>0</v>
      </c>
      <c r="E143" s="37">
        <f>SUM(E145:E146)</f>
        <v>515847</v>
      </c>
      <c r="F143" s="20">
        <f t="shared" si="2"/>
        <v>515847</v>
      </c>
      <c r="G143" s="19" t="s">
        <v>43</v>
      </c>
    </row>
    <row r="144" spans="1:7" s="1" customFormat="1" ht="18.75" customHeight="1">
      <c r="A144" s="39"/>
      <c r="B144" s="28" t="s">
        <v>7</v>
      </c>
      <c r="C144" s="18"/>
      <c r="D144" s="24"/>
      <c r="E144" s="37"/>
      <c r="F144" s="20">
        <f aca="true" t="shared" si="4" ref="F144:F218">E144-D144</f>
        <v>0</v>
      </c>
      <c r="G144" s="19"/>
    </row>
    <row r="145" spans="1:7" s="1" customFormat="1" ht="18.75" customHeight="1">
      <c r="A145" s="39"/>
      <c r="B145" s="23" t="s">
        <v>10</v>
      </c>
      <c r="C145" s="18"/>
      <c r="D145" s="24"/>
      <c r="E145" s="37">
        <v>138247</v>
      </c>
      <c r="F145" s="20">
        <f t="shared" si="4"/>
        <v>138247</v>
      </c>
      <c r="G145" s="19"/>
    </row>
    <row r="146" spans="1:7" s="1" customFormat="1" ht="18.75" customHeight="1">
      <c r="A146" s="39"/>
      <c r="B146" s="28" t="s">
        <v>106</v>
      </c>
      <c r="C146" s="18"/>
      <c r="D146" s="24"/>
      <c r="E146" s="37">
        <v>377600</v>
      </c>
      <c r="F146" s="20">
        <f t="shared" si="4"/>
        <v>377600</v>
      </c>
      <c r="G146" s="19"/>
    </row>
    <row r="147" spans="1:7" ht="52.5" customHeight="1" hidden="1">
      <c r="A147" s="39" t="s">
        <v>22</v>
      </c>
      <c r="B147" s="40" t="s">
        <v>112</v>
      </c>
      <c r="C147" s="18" t="s">
        <v>21</v>
      </c>
      <c r="D147" s="24">
        <f>SUM(D149:D150)</f>
        <v>0</v>
      </c>
      <c r="E147" s="24">
        <f>SUM(E149:E150)</f>
        <v>0</v>
      </c>
      <c r="F147" s="20">
        <f t="shared" si="4"/>
        <v>0</v>
      </c>
      <c r="G147" s="19" t="s">
        <v>43</v>
      </c>
    </row>
    <row r="148" spans="1:7" s="1" customFormat="1" ht="18.75" customHeight="1" hidden="1">
      <c r="A148" s="39"/>
      <c r="B148" s="46" t="s">
        <v>7</v>
      </c>
      <c r="C148" s="18"/>
      <c r="D148" s="24"/>
      <c r="E148" s="24"/>
      <c r="F148" s="20">
        <f t="shared" si="4"/>
        <v>0</v>
      </c>
      <c r="G148" s="19"/>
    </row>
    <row r="149" spans="1:7" s="1" customFormat="1" ht="18.75" customHeight="1" hidden="1">
      <c r="A149" s="39"/>
      <c r="B149" s="38" t="s">
        <v>10</v>
      </c>
      <c r="C149" s="18"/>
      <c r="D149" s="24"/>
      <c r="E149" s="24"/>
      <c r="F149" s="20">
        <f t="shared" si="4"/>
        <v>0</v>
      </c>
      <c r="G149" s="19"/>
    </row>
    <row r="150" spans="1:7" s="1" customFormat="1" ht="18.75" customHeight="1" hidden="1">
      <c r="A150" s="39"/>
      <c r="B150" s="46" t="s">
        <v>106</v>
      </c>
      <c r="C150" s="18"/>
      <c r="D150" s="24"/>
      <c r="E150" s="24"/>
      <c r="F150" s="20">
        <f t="shared" si="4"/>
        <v>0</v>
      </c>
      <c r="G150" s="19"/>
    </row>
    <row r="151" spans="1:7" ht="64.5" customHeight="1" hidden="1">
      <c r="A151" s="39" t="s">
        <v>45</v>
      </c>
      <c r="B151" s="40" t="s">
        <v>118</v>
      </c>
      <c r="C151" s="18" t="s">
        <v>21</v>
      </c>
      <c r="D151" s="24">
        <f>SUM(D153:D154)</f>
        <v>0</v>
      </c>
      <c r="E151" s="24">
        <f>SUM(E153:E154)</f>
        <v>0</v>
      </c>
      <c r="F151" s="20">
        <f t="shared" si="4"/>
        <v>0</v>
      </c>
      <c r="G151" s="26" t="s">
        <v>11</v>
      </c>
    </row>
    <row r="152" spans="1:7" s="1" customFormat="1" ht="18.75" customHeight="1" hidden="1">
      <c r="A152" s="39"/>
      <c r="B152" s="28" t="s">
        <v>7</v>
      </c>
      <c r="C152" s="18"/>
      <c r="D152" s="24"/>
      <c r="E152" s="24"/>
      <c r="F152" s="20">
        <f t="shared" si="4"/>
        <v>0</v>
      </c>
      <c r="G152" s="19"/>
    </row>
    <row r="153" spans="1:7" s="1" customFormat="1" ht="18.75" customHeight="1" hidden="1">
      <c r="A153" s="39"/>
      <c r="B153" s="23" t="s">
        <v>10</v>
      </c>
      <c r="C153" s="18"/>
      <c r="D153" s="24"/>
      <c r="E153" s="24"/>
      <c r="F153" s="20">
        <f t="shared" si="4"/>
        <v>0</v>
      </c>
      <c r="G153" s="19"/>
    </row>
    <row r="154" spans="1:7" s="1" customFormat="1" ht="18.75" customHeight="1" hidden="1">
      <c r="A154" s="39"/>
      <c r="B154" s="28" t="s">
        <v>106</v>
      </c>
      <c r="C154" s="18"/>
      <c r="D154" s="24"/>
      <c r="E154" s="24"/>
      <c r="F154" s="20">
        <f t="shared" si="4"/>
        <v>0</v>
      </c>
      <c r="G154" s="19"/>
    </row>
    <row r="155" spans="1:7" ht="78.75" customHeight="1" hidden="1">
      <c r="A155" s="39" t="s">
        <v>46</v>
      </c>
      <c r="B155" s="40" t="s">
        <v>119</v>
      </c>
      <c r="C155" s="18" t="s">
        <v>21</v>
      </c>
      <c r="D155" s="24">
        <f>SUM(D157:D158)</f>
        <v>0</v>
      </c>
      <c r="E155" s="24">
        <f>SUM(E157:E158)</f>
        <v>0</v>
      </c>
      <c r="F155" s="20">
        <f t="shared" si="4"/>
        <v>0</v>
      </c>
      <c r="G155" s="26" t="s">
        <v>11</v>
      </c>
    </row>
    <row r="156" spans="1:7" s="1" customFormat="1" ht="18.75" customHeight="1" hidden="1">
      <c r="A156" s="39"/>
      <c r="B156" s="28" t="s">
        <v>7</v>
      </c>
      <c r="C156" s="18"/>
      <c r="D156" s="24"/>
      <c r="E156" s="24"/>
      <c r="F156" s="20">
        <f t="shared" si="4"/>
        <v>0</v>
      </c>
      <c r="G156" s="19"/>
    </row>
    <row r="157" spans="1:7" s="1" customFormat="1" ht="18.75" customHeight="1" hidden="1">
      <c r="A157" s="39"/>
      <c r="B157" s="23" t="s">
        <v>10</v>
      </c>
      <c r="C157" s="18"/>
      <c r="D157" s="24"/>
      <c r="E157" s="24"/>
      <c r="F157" s="20">
        <f t="shared" si="4"/>
        <v>0</v>
      </c>
      <c r="G157" s="19"/>
    </row>
    <row r="158" spans="1:7" s="1" customFormat="1" ht="18.75" customHeight="1" hidden="1">
      <c r="A158" s="39"/>
      <c r="B158" s="28" t="s">
        <v>106</v>
      </c>
      <c r="C158" s="18"/>
      <c r="D158" s="24"/>
      <c r="E158" s="24"/>
      <c r="F158" s="20">
        <f t="shared" si="4"/>
        <v>0</v>
      </c>
      <c r="G158" s="19"/>
    </row>
    <row r="159" spans="1:7" ht="68.25" customHeight="1" hidden="1">
      <c r="A159" s="39" t="s">
        <v>22</v>
      </c>
      <c r="B159" s="40" t="s">
        <v>120</v>
      </c>
      <c r="C159" s="18" t="s">
        <v>21</v>
      </c>
      <c r="D159" s="24">
        <f>SUM(D161:D162)</f>
        <v>0</v>
      </c>
      <c r="E159" s="24">
        <f>SUM(E161:E162)</f>
        <v>0</v>
      </c>
      <c r="F159" s="20">
        <f t="shared" si="4"/>
        <v>0</v>
      </c>
      <c r="G159" s="26" t="s">
        <v>11</v>
      </c>
    </row>
    <row r="160" spans="1:7" s="1" customFormat="1" ht="18.75" customHeight="1" hidden="1">
      <c r="A160" s="39"/>
      <c r="B160" s="28" t="s">
        <v>7</v>
      </c>
      <c r="C160" s="18"/>
      <c r="D160" s="24"/>
      <c r="E160" s="24"/>
      <c r="F160" s="20">
        <f t="shared" si="4"/>
        <v>0</v>
      </c>
      <c r="G160" s="19"/>
    </row>
    <row r="161" spans="1:7" s="1" customFormat="1" ht="18.75" customHeight="1" hidden="1">
      <c r="A161" s="39"/>
      <c r="B161" s="23" t="s">
        <v>10</v>
      </c>
      <c r="C161" s="18"/>
      <c r="D161" s="24"/>
      <c r="E161" s="24"/>
      <c r="F161" s="20">
        <f t="shared" si="4"/>
        <v>0</v>
      </c>
      <c r="G161" s="19"/>
    </row>
    <row r="162" spans="1:7" s="1" customFormat="1" ht="18.75" customHeight="1" hidden="1">
      <c r="A162" s="39"/>
      <c r="B162" s="28" t="s">
        <v>106</v>
      </c>
      <c r="C162" s="18"/>
      <c r="D162" s="24"/>
      <c r="E162" s="24"/>
      <c r="F162" s="20">
        <f t="shared" si="4"/>
        <v>0</v>
      </c>
      <c r="G162" s="19"/>
    </row>
    <row r="163" spans="1:7" ht="65.25" customHeight="1" hidden="1">
      <c r="A163" s="39" t="s">
        <v>23</v>
      </c>
      <c r="B163" s="40" t="s">
        <v>121</v>
      </c>
      <c r="C163" s="18" t="s">
        <v>21</v>
      </c>
      <c r="D163" s="24">
        <f>SUM(D165:D166)</f>
        <v>0</v>
      </c>
      <c r="E163" s="24">
        <f>SUM(E165:E166)</f>
        <v>0</v>
      </c>
      <c r="F163" s="20">
        <f t="shared" si="4"/>
        <v>0</v>
      </c>
      <c r="G163" s="26" t="s">
        <v>11</v>
      </c>
    </row>
    <row r="164" spans="1:7" s="1" customFormat="1" ht="18.75" customHeight="1" hidden="1">
      <c r="A164" s="39"/>
      <c r="B164" s="28" t="s">
        <v>7</v>
      </c>
      <c r="C164" s="18"/>
      <c r="D164" s="24"/>
      <c r="E164" s="24"/>
      <c r="F164" s="20">
        <f t="shared" si="4"/>
        <v>0</v>
      </c>
      <c r="G164" s="19"/>
    </row>
    <row r="165" spans="1:7" s="1" customFormat="1" ht="18.75" customHeight="1" hidden="1">
      <c r="A165" s="39"/>
      <c r="B165" s="23" t="s">
        <v>10</v>
      </c>
      <c r="C165" s="18"/>
      <c r="D165" s="24"/>
      <c r="E165" s="24"/>
      <c r="F165" s="20">
        <f t="shared" si="4"/>
        <v>0</v>
      </c>
      <c r="G165" s="19"/>
    </row>
    <row r="166" spans="1:7" s="1" customFormat="1" ht="18.75" customHeight="1" hidden="1">
      <c r="A166" s="39"/>
      <c r="B166" s="28" t="s">
        <v>106</v>
      </c>
      <c r="C166" s="18"/>
      <c r="D166" s="24"/>
      <c r="E166" s="24"/>
      <c r="F166" s="20">
        <f t="shared" si="4"/>
        <v>0</v>
      </c>
      <c r="G166" s="19"/>
    </row>
    <row r="167" spans="1:7" ht="60.75" customHeight="1" hidden="1">
      <c r="A167" s="39" t="s">
        <v>24</v>
      </c>
      <c r="B167" s="40" t="s">
        <v>122</v>
      </c>
      <c r="C167" s="18" t="s">
        <v>21</v>
      </c>
      <c r="D167" s="24">
        <f>SUM(D169:D170)</f>
        <v>0</v>
      </c>
      <c r="E167" s="24">
        <f>SUM(E169:E170)</f>
        <v>0</v>
      </c>
      <c r="F167" s="20">
        <f t="shared" si="4"/>
        <v>0</v>
      </c>
      <c r="G167" s="26" t="s">
        <v>11</v>
      </c>
    </row>
    <row r="168" spans="1:7" s="1" customFormat="1" ht="18.75" customHeight="1" hidden="1">
      <c r="A168" s="39"/>
      <c r="B168" s="28" t="s">
        <v>7</v>
      </c>
      <c r="C168" s="18"/>
      <c r="D168" s="24"/>
      <c r="E168" s="24"/>
      <c r="F168" s="20">
        <f t="shared" si="4"/>
        <v>0</v>
      </c>
      <c r="G168" s="19"/>
    </row>
    <row r="169" spans="1:7" s="1" customFormat="1" ht="18.75" customHeight="1" hidden="1">
      <c r="A169" s="39"/>
      <c r="B169" s="23" t="s">
        <v>10</v>
      </c>
      <c r="C169" s="18"/>
      <c r="D169" s="24"/>
      <c r="E169" s="24"/>
      <c r="F169" s="20">
        <f t="shared" si="4"/>
        <v>0</v>
      </c>
      <c r="G169" s="19"/>
    </row>
    <row r="170" spans="1:7" s="1" customFormat="1" ht="18.75" customHeight="1" hidden="1">
      <c r="A170" s="39"/>
      <c r="B170" s="28" t="s">
        <v>106</v>
      </c>
      <c r="C170" s="18"/>
      <c r="D170" s="24"/>
      <c r="E170" s="24"/>
      <c r="F170" s="20">
        <f t="shared" si="4"/>
        <v>0</v>
      </c>
      <c r="G170" s="19"/>
    </row>
    <row r="171" spans="1:7" s="1" customFormat="1" ht="99">
      <c r="A171" s="51"/>
      <c r="B171" s="35" t="s">
        <v>123</v>
      </c>
      <c r="C171" s="30" t="s">
        <v>21</v>
      </c>
      <c r="D171" s="16">
        <f>D172+D177</f>
        <v>1856182.4</v>
      </c>
      <c r="E171" s="20">
        <f>E172+E177</f>
        <v>2440281.25</v>
      </c>
      <c r="F171" s="20">
        <f t="shared" si="4"/>
        <v>584098.8500000001</v>
      </c>
      <c r="G171" s="19"/>
    </row>
    <row r="172" spans="1:7" ht="56.25" customHeight="1">
      <c r="A172" s="39" t="s">
        <v>46</v>
      </c>
      <c r="B172" s="40" t="s">
        <v>108</v>
      </c>
      <c r="C172" s="18" t="s">
        <v>21</v>
      </c>
      <c r="D172" s="19">
        <f>SUM(D174:D175)</f>
        <v>1161540.5</v>
      </c>
      <c r="E172" s="26">
        <f>SUM(E174:E175)</f>
        <v>1649730.8599999999</v>
      </c>
      <c r="F172" s="20">
        <f t="shared" si="4"/>
        <v>488190.35999999987</v>
      </c>
      <c r="G172" s="19" t="s">
        <v>43</v>
      </c>
    </row>
    <row r="173" spans="1:7" s="1" customFormat="1" ht="18.75" customHeight="1">
      <c r="A173" s="39"/>
      <c r="B173" s="28" t="s">
        <v>7</v>
      </c>
      <c r="C173" s="18"/>
      <c r="D173" s="26"/>
      <c r="E173" s="26"/>
      <c r="F173" s="20">
        <f t="shared" si="4"/>
        <v>0</v>
      </c>
      <c r="G173" s="19"/>
    </row>
    <row r="174" spans="1:7" s="1" customFormat="1" ht="18.75" customHeight="1">
      <c r="A174" s="39"/>
      <c r="B174" s="23" t="s">
        <v>10</v>
      </c>
      <c r="C174" s="18"/>
      <c r="D174" s="37">
        <f>1017+145</f>
        <v>1162</v>
      </c>
      <c r="E174" s="26">
        <v>1649.73</v>
      </c>
      <c r="F174" s="20">
        <f t="shared" si="4"/>
        <v>487.73</v>
      </c>
      <c r="G174" s="19"/>
    </row>
    <row r="175" spans="1:7" s="1" customFormat="1" ht="18.75" customHeight="1">
      <c r="A175" s="39"/>
      <c r="B175" s="28" t="s">
        <v>106</v>
      </c>
      <c r="C175" s="18"/>
      <c r="D175" s="19">
        <f>1015378.5+145000</f>
        <v>1160378.5</v>
      </c>
      <c r="E175" s="26">
        <v>1648081.13</v>
      </c>
      <c r="F175" s="20">
        <f t="shared" si="4"/>
        <v>487702.6299999999</v>
      </c>
      <c r="G175" s="19"/>
    </row>
    <row r="176" spans="1:7" s="1" customFormat="1" ht="18.75" hidden="1">
      <c r="A176" s="39"/>
      <c r="B176" s="35"/>
      <c r="C176" s="18"/>
      <c r="D176" s="16"/>
      <c r="E176" s="16"/>
      <c r="F176" s="20">
        <f t="shared" si="4"/>
        <v>0</v>
      </c>
      <c r="G176" s="19"/>
    </row>
    <row r="177" spans="1:7" ht="65.25" customHeight="1">
      <c r="A177" s="39" t="s">
        <v>22</v>
      </c>
      <c r="B177" s="40" t="s">
        <v>107</v>
      </c>
      <c r="C177" s="18" t="s">
        <v>21</v>
      </c>
      <c r="D177" s="19">
        <f>SUM(D179:D180)</f>
        <v>694641.9</v>
      </c>
      <c r="E177" s="26">
        <f>SUM(E179:E180)</f>
        <v>790550.39</v>
      </c>
      <c r="F177" s="20">
        <f t="shared" si="4"/>
        <v>95908.48999999999</v>
      </c>
      <c r="G177" s="26" t="s">
        <v>11</v>
      </c>
    </row>
    <row r="178" spans="1:7" s="1" customFormat="1" ht="18.75" customHeight="1">
      <c r="A178" s="39"/>
      <c r="B178" s="28" t="s">
        <v>7</v>
      </c>
      <c r="C178" s="18"/>
      <c r="D178" s="26"/>
      <c r="E178" s="26"/>
      <c r="F178" s="20">
        <f t="shared" si="4"/>
        <v>0</v>
      </c>
      <c r="G178" s="19"/>
    </row>
    <row r="179" spans="1:7" s="1" customFormat="1" ht="18.75" customHeight="1">
      <c r="A179" s="39"/>
      <c r="B179" s="23" t="s">
        <v>10</v>
      </c>
      <c r="C179" s="18"/>
      <c r="D179" s="37">
        <v>695</v>
      </c>
      <c r="E179" s="37">
        <v>791</v>
      </c>
      <c r="F179" s="20">
        <f t="shared" si="4"/>
        <v>96</v>
      </c>
      <c r="G179" s="19"/>
    </row>
    <row r="180" spans="1:7" s="1" customFormat="1" ht="18.75" customHeight="1">
      <c r="A180" s="39"/>
      <c r="B180" s="28" t="s">
        <v>106</v>
      </c>
      <c r="C180" s="18"/>
      <c r="D180" s="19">
        <v>693946.9</v>
      </c>
      <c r="E180" s="26">
        <v>789759.39</v>
      </c>
      <c r="F180" s="20">
        <f t="shared" si="4"/>
        <v>95812.48999999999</v>
      </c>
      <c r="G180" s="19"/>
    </row>
    <row r="181" spans="1:7" s="1" customFormat="1" ht="87" customHeight="1">
      <c r="A181" s="39"/>
      <c r="B181" s="35" t="s">
        <v>124</v>
      </c>
      <c r="C181" s="30" t="s">
        <v>21</v>
      </c>
      <c r="D181" s="17">
        <f>D182+D186</f>
        <v>224410</v>
      </c>
      <c r="E181" s="20">
        <f>E182+E186</f>
        <v>302480.32999999996</v>
      </c>
      <c r="F181" s="20">
        <f t="shared" si="4"/>
        <v>78070.32999999996</v>
      </c>
      <c r="G181" s="19"/>
    </row>
    <row r="182" spans="1:7" ht="67.5" customHeight="1">
      <c r="A182" s="39" t="s">
        <v>23</v>
      </c>
      <c r="B182" s="40" t="s">
        <v>165</v>
      </c>
      <c r="C182" s="18" t="s">
        <v>21</v>
      </c>
      <c r="D182" s="37">
        <f>SUM(D184:D185)</f>
        <v>37478</v>
      </c>
      <c r="E182" s="26">
        <f>SUM(E184:E185)</f>
        <v>26471.67</v>
      </c>
      <c r="F182" s="20">
        <f t="shared" si="4"/>
        <v>-11006.330000000002</v>
      </c>
      <c r="G182" s="26" t="s">
        <v>11</v>
      </c>
    </row>
    <row r="183" spans="1:7" s="1" customFormat="1" ht="18.75" customHeight="1">
      <c r="A183" s="39"/>
      <c r="B183" s="28" t="s">
        <v>7</v>
      </c>
      <c r="C183" s="18"/>
      <c r="D183" s="37"/>
      <c r="E183" s="26"/>
      <c r="F183" s="20">
        <f t="shared" si="4"/>
        <v>0</v>
      </c>
      <c r="G183" s="19"/>
    </row>
    <row r="184" spans="1:7" s="1" customFormat="1" ht="18.75" customHeight="1">
      <c r="A184" s="39"/>
      <c r="B184" s="23" t="s">
        <v>10</v>
      </c>
      <c r="C184" s="18"/>
      <c r="D184" s="37">
        <v>38</v>
      </c>
      <c r="E184" s="37">
        <v>27</v>
      </c>
      <c r="F184" s="20">
        <f t="shared" si="4"/>
        <v>-11</v>
      </c>
      <c r="G184" s="19"/>
    </row>
    <row r="185" spans="1:7" s="1" customFormat="1" ht="18.75" customHeight="1">
      <c r="A185" s="39"/>
      <c r="B185" s="28" t="s">
        <v>106</v>
      </c>
      <c r="C185" s="18"/>
      <c r="D185" s="37">
        <v>37440</v>
      </c>
      <c r="E185" s="26">
        <v>26444.67</v>
      </c>
      <c r="F185" s="20">
        <f t="shared" si="4"/>
        <v>-10995.330000000002</v>
      </c>
      <c r="G185" s="19"/>
    </row>
    <row r="186" spans="1:7" ht="92.25" customHeight="1">
      <c r="A186" s="39" t="s">
        <v>24</v>
      </c>
      <c r="B186" s="40" t="s">
        <v>166</v>
      </c>
      <c r="C186" s="18" t="s">
        <v>21</v>
      </c>
      <c r="D186" s="37">
        <f>SUM(D188:D189)</f>
        <v>186932</v>
      </c>
      <c r="E186" s="26">
        <f>SUM(E188:E189)</f>
        <v>276008.66</v>
      </c>
      <c r="F186" s="20">
        <f t="shared" si="4"/>
        <v>89076.65999999997</v>
      </c>
      <c r="G186" s="26" t="s">
        <v>11</v>
      </c>
    </row>
    <row r="187" spans="1:7" s="1" customFormat="1" ht="18.75" customHeight="1">
      <c r="A187" s="39"/>
      <c r="B187" s="28" t="s">
        <v>7</v>
      </c>
      <c r="C187" s="18"/>
      <c r="D187" s="37"/>
      <c r="E187" s="26"/>
      <c r="F187" s="20">
        <f t="shared" si="4"/>
        <v>0</v>
      </c>
      <c r="G187" s="19"/>
    </row>
    <row r="188" spans="1:7" s="1" customFormat="1" ht="18.75" customHeight="1">
      <c r="A188" s="39"/>
      <c r="B188" s="23" t="s">
        <v>10</v>
      </c>
      <c r="C188" s="18"/>
      <c r="D188" s="37">
        <v>187</v>
      </c>
      <c r="E188" s="37">
        <v>277</v>
      </c>
      <c r="F188" s="20">
        <f t="shared" si="4"/>
        <v>90</v>
      </c>
      <c r="G188" s="19"/>
    </row>
    <row r="189" spans="1:7" s="1" customFormat="1" ht="18.75" customHeight="1">
      <c r="A189" s="39"/>
      <c r="B189" s="28" t="s">
        <v>106</v>
      </c>
      <c r="C189" s="18"/>
      <c r="D189" s="37">
        <v>186745</v>
      </c>
      <c r="E189" s="26">
        <v>275731.66</v>
      </c>
      <c r="F189" s="20">
        <f t="shared" si="4"/>
        <v>88986.65999999997</v>
      </c>
      <c r="G189" s="19"/>
    </row>
    <row r="190" spans="1:7" s="1" customFormat="1" ht="40.5" customHeight="1">
      <c r="A190" s="39"/>
      <c r="B190" s="35" t="s">
        <v>144</v>
      </c>
      <c r="C190" s="18"/>
      <c r="D190" s="20">
        <f>+D195+D199+D191</f>
        <v>76897.54999999999</v>
      </c>
      <c r="E190" s="20">
        <f>+E195+E199+E191</f>
        <v>76897.54999999999</v>
      </c>
      <c r="F190" s="20">
        <f t="shared" si="4"/>
        <v>0</v>
      </c>
      <c r="G190" s="19"/>
    </row>
    <row r="191" spans="1:7" ht="86.25" customHeight="1">
      <c r="A191" s="39" t="s">
        <v>77</v>
      </c>
      <c r="B191" s="40" t="s">
        <v>145</v>
      </c>
      <c r="C191" s="18" t="s">
        <v>21</v>
      </c>
      <c r="D191" s="26">
        <f>SUM(D193:D194)</f>
        <v>10402.93</v>
      </c>
      <c r="E191" s="26">
        <f>SUM(E193:E194)</f>
        <v>10402.93</v>
      </c>
      <c r="F191" s="20">
        <f t="shared" si="4"/>
        <v>0</v>
      </c>
      <c r="G191" s="26" t="s">
        <v>11</v>
      </c>
    </row>
    <row r="192" spans="1:7" s="1" customFormat="1" ht="18.75" customHeight="1">
      <c r="A192" s="39"/>
      <c r="B192" s="28" t="s">
        <v>7</v>
      </c>
      <c r="C192" s="18"/>
      <c r="D192" s="26"/>
      <c r="E192" s="26"/>
      <c r="F192" s="20">
        <f t="shared" si="4"/>
        <v>0</v>
      </c>
      <c r="G192" s="19"/>
    </row>
    <row r="193" spans="1:7" s="1" customFormat="1" ht="18.75" customHeight="1">
      <c r="A193" s="39"/>
      <c r="B193" s="23" t="s">
        <v>10</v>
      </c>
      <c r="C193" s="18"/>
      <c r="D193" s="37">
        <v>11</v>
      </c>
      <c r="E193" s="37">
        <v>11</v>
      </c>
      <c r="F193" s="20">
        <f t="shared" si="4"/>
        <v>0</v>
      </c>
      <c r="G193" s="19"/>
    </row>
    <row r="194" spans="1:7" s="1" customFormat="1" ht="18.75" customHeight="1">
      <c r="A194" s="39"/>
      <c r="B194" s="28" t="s">
        <v>106</v>
      </c>
      <c r="C194" s="18"/>
      <c r="D194" s="26">
        <v>10391.93</v>
      </c>
      <c r="E194" s="26">
        <v>10391.93</v>
      </c>
      <c r="F194" s="20">
        <f t="shared" si="4"/>
        <v>0</v>
      </c>
      <c r="G194" s="19"/>
    </row>
    <row r="195" spans="1:7" ht="65.25" customHeight="1">
      <c r="A195" s="39" t="s">
        <v>86</v>
      </c>
      <c r="B195" s="40" t="s">
        <v>146</v>
      </c>
      <c r="C195" s="18" t="s">
        <v>21</v>
      </c>
      <c r="D195" s="26">
        <f>SUM(D197:D198)</f>
        <v>66494.62</v>
      </c>
      <c r="E195" s="26">
        <f>SUM(E197:E198)</f>
        <v>66494.62</v>
      </c>
      <c r="F195" s="20">
        <f t="shared" si="4"/>
        <v>0</v>
      </c>
      <c r="G195" s="26" t="s">
        <v>11</v>
      </c>
    </row>
    <row r="196" spans="1:7" s="1" customFormat="1" ht="18.75" customHeight="1">
      <c r="A196" s="39"/>
      <c r="B196" s="28" t="s">
        <v>7</v>
      </c>
      <c r="C196" s="18"/>
      <c r="D196" s="26"/>
      <c r="E196" s="26"/>
      <c r="F196" s="20">
        <f t="shared" si="4"/>
        <v>0</v>
      </c>
      <c r="G196" s="19"/>
    </row>
    <row r="197" spans="1:7" s="1" customFormat="1" ht="18.75" customHeight="1">
      <c r="A197" s="39"/>
      <c r="B197" s="23" t="s">
        <v>10</v>
      </c>
      <c r="C197" s="18"/>
      <c r="D197" s="37">
        <v>67</v>
      </c>
      <c r="E197" s="37">
        <v>67</v>
      </c>
      <c r="F197" s="20">
        <f t="shared" si="4"/>
        <v>0</v>
      </c>
      <c r="G197" s="19"/>
    </row>
    <row r="198" spans="1:7" s="1" customFormat="1" ht="18.75" customHeight="1">
      <c r="A198" s="39"/>
      <c r="B198" s="28" t="s">
        <v>106</v>
      </c>
      <c r="C198" s="18"/>
      <c r="D198" s="26">
        <v>66427.62</v>
      </c>
      <c r="E198" s="26">
        <v>66427.62</v>
      </c>
      <c r="F198" s="20">
        <f t="shared" si="4"/>
        <v>0</v>
      </c>
      <c r="G198" s="19"/>
    </row>
    <row r="199" spans="1:7" ht="65.25" customHeight="1" hidden="1">
      <c r="A199" s="39"/>
      <c r="B199" s="40"/>
      <c r="C199" s="18" t="s">
        <v>21</v>
      </c>
      <c r="D199" s="24">
        <f>SUM(D201:D202)</f>
        <v>0</v>
      </c>
      <c r="E199" s="24">
        <f>SUM(E201:E202)</f>
        <v>0</v>
      </c>
      <c r="F199" s="20">
        <f t="shared" si="4"/>
        <v>0</v>
      </c>
      <c r="G199" s="26" t="s">
        <v>11</v>
      </c>
    </row>
    <row r="200" spans="1:7" s="1" customFormat="1" ht="18.75" customHeight="1" hidden="1">
      <c r="A200" s="39"/>
      <c r="B200" s="28" t="s">
        <v>7</v>
      </c>
      <c r="C200" s="18"/>
      <c r="D200" s="24"/>
      <c r="E200" s="24"/>
      <c r="F200" s="20">
        <f t="shared" si="4"/>
        <v>0</v>
      </c>
      <c r="G200" s="19"/>
    </row>
    <row r="201" spans="1:7" s="1" customFormat="1" ht="18.75" customHeight="1" hidden="1">
      <c r="A201" s="39"/>
      <c r="B201" s="23" t="s">
        <v>10</v>
      </c>
      <c r="C201" s="18"/>
      <c r="D201" s="24"/>
      <c r="E201" s="24"/>
      <c r="F201" s="20">
        <f t="shared" si="4"/>
        <v>0</v>
      </c>
      <c r="G201" s="19"/>
    </row>
    <row r="202" spans="1:7" s="1" customFormat="1" ht="18.75" customHeight="1" hidden="1">
      <c r="A202" s="39"/>
      <c r="B202" s="28" t="s">
        <v>106</v>
      </c>
      <c r="C202" s="18"/>
      <c r="D202" s="24"/>
      <c r="E202" s="24"/>
      <c r="F202" s="20">
        <f t="shared" si="4"/>
        <v>0</v>
      </c>
      <c r="G202" s="19"/>
    </row>
    <row r="203" spans="1:7" s="1" customFormat="1" ht="18.75" customHeight="1">
      <c r="A203" s="29" t="s">
        <v>83</v>
      </c>
      <c r="B203" s="52" t="s">
        <v>37</v>
      </c>
      <c r="C203" s="53" t="s">
        <v>38</v>
      </c>
      <c r="D203" s="54">
        <f>D204</f>
        <v>0</v>
      </c>
      <c r="E203" s="55">
        <f>E204</f>
        <v>24011.8</v>
      </c>
      <c r="F203" s="26">
        <f t="shared" si="4"/>
        <v>24011.8</v>
      </c>
      <c r="G203" s="19"/>
    </row>
    <row r="204" spans="1:7" s="1" customFormat="1" ht="18.75" customHeight="1">
      <c r="A204" s="56"/>
      <c r="B204" s="57" t="s">
        <v>152</v>
      </c>
      <c r="C204" s="57" t="s">
        <v>40</v>
      </c>
      <c r="D204" s="58">
        <f>D206</f>
        <v>0</v>
      </c>
      <c r="E204" s="59">
        <f>E206</f>
        <v>24011.8</v>
      </c>
      <c r="F204" s="26">
        <f t="shared" si="4"/>
        <v>24011.8</v>
      </c>
      <c r="G204" s="50"/>
    </row>
    <row r="205" spans="1:7" s="1" customFormat="1" ht="25.5" customHeight="1">
      <c r="A205" s="56"/>
      <c r="B205" s="60" t="s">
        <v>153</v>
      </c>
      <c r="C205" s="53" t="s">
        <v>40</v>
      </c>
      <c r="D205" s="58">
        <f>D206</f>
        <v>0</v>
      </c>
      <c r="E205" s="59">
        <f>E206</f>
        <v>24011.8</v>
      </c>
      <c r="F205" s="26">
        <f t="shared" si="4"/>
        <v>24011.8</v>
      </c>
      <c r="G205" s="50"/>
    </row>
    <row r="206" spans="1:7" s="1" customFormat="1" ht="34.5" customHeight="1">
      <c r="A206" s="61"/>
      <c r="B206" s="60" t="s">
        <v>154</v>
      </c>
      <c r="C206" s="53" t="s">
        <v>40</v>
      </c>
      <c r="D206" s="54">
        <f>D208+D209</f>
        <v>0</v>
      </c>
      <c r="E206" s="55">
        <f>E208+E209</f>
        <v>24011.8</v>
      </c>
      <c r="F206" s="26">
        <f t="shared" si="4"/>
        <v>24011.8</v>
      </c>
      <c r="G206" s="19"/>
    </row>
    <row r="207" spans="1:7" s="1" customFormat="1" ht="18.75" customHeight="1">
      <c r="A207" s="61"/>
      <c r="B207" s="62" t="s">
        <v>7</v>
      </c>
      <c r="C207" s="53"/>
      <c r="D207" s="54"/>
      <c r="E207" s="55"/>
      <c r="F207" s="26">
        <f t="shared" si="4"/>
        <v>0</v>
      </c>
      <c r="G207" s="19"/>
    </row>
    <row r="208" spans="1:7" s="1" customFormat="1" ht="18.75" customHeight="1">
      <c r="A208" s="61"/>
      <c r="B208" s="23" t="s">
        <v>10</v>
      </c>
      <c r="C208" s="53"/>
      <c r="D208" s="63">
        <f>D212</f>
        <v>0</v>
      </c>
      <c r="E208" s="64">
        <f>E212</f>
        <v>22518.2</v>
      </c>
      <c r="F208" s="26">
        <f t="shared" si="4"/>
        <v>22518.2</v>
      </c>
      <c r="G208" s="19"/>
    </row>
    <row r="209" spans="1:7" s="1" customFormat="1" ht="18.75" customHeight="1">
      <c r="A209" s="61"/>
      <c r="B209" s="28" t="s">
        <v>106</v>
      </c>
      <c r="C209" s="53"/>
      <c r="D209" s="63">
        <f>D213</f>
        <v>0</v>
      </c>
      <c r="E209" s="64">
        <f>E213</f>
        <v>1493.6</v>
      </c>
      <c r="F209" s="26">
        <f t="shared" si="4"/>
        <v>1493.6</v>
      </c>
      <c r="G209" s="19"/>
    </row>
    <row r="210" spans="1:7" s="1" customFormat="1" ht="44.25" customHeight="1">
      <c r="A210" s="18" t="s">
        <v>54</v>
      </c>
      <c r="B210" s="47" t="s">
        <v>155</v>
      </c>
      <c r="C210" s="18" t="s">
        <v>40</v>
      </c>
      <c r="D210" s="26">
        <f>D212+D213</f>
        <v>0</v>
      </c>
      <c r="E210" s="19">
        <f>E212+E213</f>
        <v>24011.8</v>
      </c>
      <c r="F210" s="26">
        <f t="shared" si="4"/>
        <v>24011.8</v>
      </c>
      <c r="G210" s="19" t="s">
        <v>43</v>
      </c>
    </row>
    <row r="211" spans="1:7" s="1" customFormat="1" ht="18.75" customHeight="1">
      <c r="A211" s="61"/>
      <c r="B211" s="62" t="s">
        <v>7</v>
      </c>
      <c r="C211" s="65"/>
      <c r="D211" s="63"/>
      <c r="E211" s="64"/>
      <c r="F211" s="26">
        <f t="shared" si="4"/>
        <v>0</v>
      </c>
      <c r="G211" s="19"/>
    </row>
    <row r="212" spans="1:7" s="1" customFormat="1" ht="18.75" customHeight="1">
      <c r="A212" s="61"/>
      <c r="B212" s="23" t="s">
        <v>10</v>
      </c>
      <c r="C212" s="65"/>
      <c r="D212" s="63"/>
      <c r="E212" s="64">
        <f>22510+8.2</f>
        <v>22518.2</v>
      </c>
      <c r="F212" s="26">
        <f t="shared" si="4"/>
        <v>22518.2</v>
      </c>
      <c r="G212" s="19"/>
    </row>
    <row r="213" spans="1:7" s="1" customFormat="1" ht="18.75" customHeight="1">
      <c r="A213" s="39"/>
      <c r="B213" s="28" t="s">
        <v>106</v>
      </c>
      <c r="C213" s="18"/>
      <c r="D213" s="26"/>
      <c r="E213" s="19">
        <v>1493.6</v>
      </c>
      <c r="F213" s="26">
        <f t="shared" si="4"/>
        <v>1493.6</v>
      </c>
      <c r="G213" s="19"/>
    </row>
    <row r="214" spans="1:7" s="1" customFormat="1" ht="35.25" customHeight="1">
      <c r="A214" s="53" t="s">
        <v>84</v>
      </c>
      <c r="B214" s="52" t="s">
        <v>33</v>
      </c>
      <c r="C214" s="66" t="s">
        <v>34</v>
      </c>
      <c r="D214" s="16">
        <f>D220</f>
        <v>3663908.6999999997</v>
      </c>
      <c r="E214" s="16">
        <f>E220</f>
        <v>3840126.6</v>
      </c>
      <c r="F214" s="20">
        <f t="shared" si="4"/>
        <v>176217.90000000037</v>
      </c>
      <c r="G214" s="19"/>
    </row>
    <row r="215" spans="1:7" s="1" customFormat="1" ht="18.75" customHeight="1">
      <c r="A215" s="39"/>
      <c r="B215" s="28" t="s">
        <v>7</v>
      </c>
      <c r="C215" s="18"/>
      <c r="D215" s="24"/>
      <c r="E215" s="24"/>
      <c r="F215" s="20">
        <f t="shared" si="4"/>
        <v>0</v>
      </c>
      <c r="G215" s="19"/>
    </row>
    <row r="216" spans="1:8" s="1" customFormat="1" ht="18.75" customHeight="1">
      <c r="A216" s="39"/>
      <c r="B216" s="23" t="s">
        <v>10</v>
      </c>
      <c r="C216" s="18"/>
      <c r="D216" s="37">
        <f>D229+D276+D281+D288+D293+D339+D225+D319+D298+D309+D303+D315+D335</f>
        <v>749159</v>
      </c>
      <c r="E216" s="19">
        <f>E229+E276+E281+E288+E293+E339+E225+E319+E298+E309+E303+E315+E335+E331+E323+E327</f>
        <v>790057.2000000002</v>
      </c>
      <c r="F216" s="20">
        <f t="shared" si="4"/>
        <v>40898.200000000186</v>
      </c>
      <c r="G216" s="19"/>
      <c r="H216" s="9" t="e">
        <f>#REF!-#REF!</f>
        <v>#REF!</v>
      </c>
    </row>
    <row r="217" spans="1:7" s="1" customFormat="1" ht="18.75" customHeight="1">
      <c r="A217" s="39"/>
      <c r="B217" s="28" t="s">
        <v>106</v>
      </c>
      <c r="C217" s="18"/>
      <c r="D217" s="19">
        <f>D230+D277+D282+D289+D294+D340+D226+D320+D299+D310+D304+D316</f>
        <v>2088529.2999999998</v>
      </c>
      <c r="E217" s="37">
        <f>E230+E277+E282+E289+E294+E340+E226+E320+E299+E310+E304+E316+E336+E332+E324+E328</f>
        <v>2223849</v>
      </c>
      <c r="F217" s="20">
        <f t="shared" si="4"/>
        <v>135319.7000000002</v>
      </c>
      <c r="G217" s="19"/>
    </row>
    <row r="218" spans="1:8" s="1" customFormat="1" ht="18.75" customHeight="1">
      <c r="A218" s="39"/>
      <c r="B218" s="23" t="s">
        <v>8</v>
      </c>
      <c r="C218" s="18"/>
      <c r="D218" s="19">
        <f>D300+D311+D306</f>
        <v>826220.4</v>
      </c>
      <c r="E218" s="19">
        <f>E300+E311+E306</f>
        <v>826220.4</v>
      </c>
      <c r="F218" s="20">
        <f t="shared" si="4"/>
        <v>0</v>
      </c>
      <c r="G218" s="19"/>
      <c r="H218" s="9" t="e">
        <f>#REF!+#REF!-#REF!</f>
        <v>#REF!</v>
      </c>
    </row>
    <row r="219" spans="1:7" s="44" customFormat="1" ht="18.75" customHeight="1">
      <c r="A219" s="49"/>
      <c r="B219" s="31" t="s">
        <v>99</v>
      </c>
      <c r="C219" s="32" t="s">
        <v>35</v>
      </c>
      <c r="D219" s="33">
        <f>D220</f>
        <v>3663908.6999999997</v>
      </c>
      <c r="E219" s="33">
        <f>E220</f>
        <v>3840126.6</v>
      </c>
      <c r="F219" s="20">
        <f aca="true" t="shared" si="5" ref="F219:F282">E219-D219</f>
        <v>176217.90000000037</v>
      </c>
      <c r="G219" s="33"/>
    </row>
    <row r="220" spans="1:7" s="1" customFormat="1" ht="33">
      <c r="A220" s="39"/>
      <c r="B220" s="35" t="s">
        <v>135</v>
      </c>
      <c r="C220" s="30" t="s">
        <v>35</v>
      </c>
      <c r="D220" s="16">
        <f>SUM(D221,D284)</f>
        <v>3663908.6999999997</v>
      </c>
      <c r="E220" s="16">
        <f>SUM(E221,E284)</f>
        <v>3840126.6</v>
      </c>
      <c r="F220" s="20">
        <f t="shared" si="5"/>
        <v>176217.90000000037</v>
      </c>
      <c r="G220" s="19"/>
    </row>
    <row r="221" spans="1:7" s="1" customFormat="1" ht="29.25" customHeight="1">
      <c r="A221" s="39"/>
      <c r="B221" s="35" t="s">
        <v>36</v>
      </c>
      <c r="C221" s="30" t="s">
        <v>35</v>
      </c>
      <c r="D221" s="16">
        <f>SUM(D222,D231)</f>
        <v>0</v>
      </c>
      <c r="E221" s="16">
        <f>SUM(E222,E231)</f>
        <v>100546.5</v>
      </c>
      <c r="F221" s="20">
        <f t="shared" si="5"/>
        <v>100546.5</v>
      </c>
      <c r="G221" s="19"/>
    </row>
    <row r="222" spans="1:7" s="1" customFormat="1" ht="36" customHeight="1">
      <c r="A222" s="39"/>
      <c r="B222" s="35" t="s">
        <v>62</v>
      </c>
      <c r="C222" s="30" t="s">
        <v>35</v>
      </c>
      <c r="D222" s="16">
        <f>D223+D227</f>
        <v>0</v>
      </c>
      <c r="E222" s="16">
        <f>E223+E227</f>
        <v>100546.5</v>
      </c>
      <c r="F222" s="20">
        <f t="shared" si="5"/>
        <v>100546.5</v>
      </c>
      <c r="G222" s="19"/>
    </row>
    <row r="223" spans="1:12" ht="51.75" customHeight="1">
      <c r="A223" s="39" t="s">
        <v>56</v>
      </c>
      <c r="B223" s="40" t="s">
        <v>150</v>
      </c>
      <c r="C223" s="18" t="s">
        <v>35</v>
      </c>
      <c r="D223" s="19">
        <f>SUM(D225:D226)</f>
        <v>0</v>
      </c>
      <c r="E223" s="19">
        <f>SUM(E225:E226)</f>
        <v>100546.5</v>
      </c>
      <c r="F223" s="20">
        <f t="shared" si="5"/>
        <v>100546.5</v>
      </c>
      <c r="G223" s="19" t="s">
        <v>43</v>
      </c>
      <c r="L223" s="25"/>
    </row>
    <row r="224" spans="1:12" s="1" customFormat="1" ht="18.75" customHeight="1">
      <c r="A224" s="39"/>
      <c r="B224" s="28" t="s">
        <v>7</v>
      </c>
      <c r="C224" s="30"/>
      <c r="D224" s="16"/>
      <c r="E224" s="16"/>
      <c r="F224" s="20">
        <f t="shared" si="5"/>
        <v>0</v>
      </c>
      <c r="G224" s="19"/>
      <c r="L224" s="25"/>
    </row>
    <row r="225" spans="1:7" s="1" customFormat="1" ht="18.75" customHeight="1">
      <c r="A225" s="39"/>
      <c r="B225" s="23" t="s">
        <v>10</v>
      </c>
      <c r="C225" s="30"/>
      <c r="D225" s="19"/>
      <c r="E225" s="19">
        <f>26400+546.5</f>
        <v>26946.5</v>
      </c>
      <c r="F225" s="20">
        <f t="shared" si="5"/>
        <v>26946.5</v>
      </c>
      <c r="G225" s="19"/>
    </row>
    <row r="226" spans="1:7" s="1" customFormat="1" ht="18.75" customHeight="1">
      <c r="A226" s="39"/>
      <c r="B226" s="28" t="s">
        <v>106</v>
      </c>
      <c r="C226" s="30"/>
      <c r="D226" s="19"/>
      <c r="E226" s="37">
        <v>73600</v>
      </c>
      <c r="F226" s="20">
        <f t="shared" si="5"/>
        <v>73600</v>
      </c>
      <c r="G226" s="19"/>
    </row>
    <row r="227" spans="1:7" ht="67.5" customHeight="1" hidden="1">
      <c r="A227" s="18" t="s">
        <v>87</v>
      </c>
      <c r="B227" s="48" t="s">
        <v>141</v>
      </c>
      <c r="C227" s="18" t="s">
        <v>35</v>
      </c>
      <c r="D227" s="19">
        <f>SUM(D229:D230)</f>
        <v>0</v>
      </c>
      <c r="E227" s="19">
        <f>SUM(E229:E230)</f>
        <v>0</v>
      </c>
      <c r="F227" s="20">
        <f t="shared" si="5"/>
        <v>0</v>
      </c>
      <c r="G227" s="19" t="s">
        <v>140</v>
      </c>
    </row>
    <row r="228" spans="1:7" s="1" customFormat="1" ht="18.75" customHeight="1" hidden="1">
      <c r="A228" s="39"/>
      <c r="B228" s="28" t="s">
        <v>7</v>
      </c>
      <c r="C228" s="30"/>
      <c r="D228" s="16"/>
      <c r="E228" s="16"/>
      <c r="F228" s="20">
        <f t="shared" si="5"/>
        <v>0</v>
      </c>
      <c r="G228" s="19"/>
    </row>
    <row r="229" spans="1:7" s="1" customFormat="1" ht="18.75" customHeight="1" hidden="1">
      <c r="A229" s="39"/>
      <c r="B229" s="23" t="s">
        <v>10</v>
      </c>
      <c r="C229" s="30"/>
      <c r="D229" s="19"/>
      <c r="E229" s="19"/>
      <c r="F229" s="20">
        <f t="shared" si="5"/>
        <v>0</v>
      </c>
      <c r="G229" s="19"/>
    </row>
    <row r="230" spans="1:7" s="1" customFormat="1" ht="18.75" customHeight="1" hidden="1">
      <c r="A230" s="39"/>
      <c r="B230" s="28" t="s">
        <v>106</v>
      </c>
      <c r="C230" s="30"/>
      <c r="D230" s="19"/>
      <c r="E230" s="19"/>
      <c r="F230" s="20">
        <f t="shared" si="5"/>
        <v>0</v>
      </c>
      <c r="G230" s="19"/>
    </row>
    <row r="231" spans="1:7" s="1" customFormat="1" ht="54.75" customHeight="1" hidden="1">
      <c r="A231" s="39"/>
      <c r="B231" s="67" t="s">
        <v>63</v>
      </c>
      <c r="C231" s="30" t="s">
        <v>35</v>
      </c>
      <c r="D231" s="16">
        <f>D232</f>
        <v>0</v>
      </c>
      <c r="E231" s="16">
        <f>E232</f>
        <v>0</v>
      </c>
      <c r="F231" s="20">
        <f t="shared" si="5"/>
        <v>0</v>
      </c>
      <c r="G231" s="19">
        <f>G232</f>
        <v>0</v>
      </c>
    </row>
    <row r="232" spans="1:7" s="1" customFormat="1" ht="69" customHeight="1" hidden="1">
      <c r="A232" s="39"/>
      <c r="B232" s="67" t="s">
        <v>64</v>
      </c>
      <c r="C232" s="30" t="s">
        <v>35</v>
      </c>
      <c r="D232" s="16">
        <f>SUM(D233,D238,D243,D249,D254,D259,D264,D269,D274,D279)</f>
        <v>0</v>
      </c>
      <c r="E232" s="16">
        <f>SUM(E233,E238,E243,E249,E254,E259,E264,E269,E274,E279)</f>
        <v>0</v>
      </c>
      <c r="F232" s="20">
        <f t="shared" si="5"/>
        <v>0</v>
      </c>
      <c r="G232" s="19">
        <f>SUM(G233,G238,G243,G249,G254,G259,G264,G269,G274,G279)</f>
        <v>0</v>
      </c>
    </row>
    <row r="233" spans="1:7" ht="55.5" customHeight="1" hidden="1">
      <c r="A233" s="39" t="s">
        <v>86</v>
      </c>
      <c r="B233" s="68" t="s">
        <v>65</v>
      </c>
      <c r="C233" s="18" t="s">
        <v>35</v>
      </c>
      <c r="D233" s="19">
        <f>SUM(D235:D237)</f>
        <v>0</v>
      </c>
      <c r="E233" s="19">
        <f>SUM(E235:E237)</f>
        <v>0</v>
      </c>
      <c r="F233" s="20">
        <f t="shared" si="5"/>
        <v>0</v>
      </c>
      <c r="G233" s="19" t="s">
        <v>43</v>
      </c>
    </row>
    <row r="234" spans="1:7" s="1" customFormat="1" ht="18.75" customHeight="1" hidden="1">
      <c r="A234" s="39"/>
      <c r="B234" s="46" t="s">
        <v>7</v>
      </c>
      <c r="C234" s="30"/>
      <c r="D234" s="16"/>
      <c r="E234" s="16"/>
      <c r="F234" s="20">
        <f t="shared" si="5"/>
        <v>0</v>
      </c>
      <c r="G234" s="19"/>
    </row>
    <row r="235" spans="1:7" s="1" customFormat="1" ht="18.75" customHeight="1" hidden="1">
      <c r="A235" s="39"/>
      <c r="B235" s="38" t="s">
        <v>10</v>
      </c>
      <c r="C235" s="18"/>
      <c r="D235" s="19"/>
      <c r="E235" s="19"/>
      <c r="F235" s="20">
        <f t="shared" si="5"/>
        <v>0</v>
      </c>
      <c r="G235" s="19"/>
    </row>
    <row r="236" spans="1:7" s="1" customFormat="1" ht="18.75" customHeight="1" hidden="1">
      <c r="A236" s="39"/>
      <c r="B236" s="46" t="s">
        <v>9</v>
      </c>
      <c r="C236" s="18"/>
      <c r="D236" s="19"/>
      <c r="E236" s="19"/>
      <c r="F236" s="20">
        <f t="shared" si="5"/>
        <v>0</v>
      </c>
      <c r="G236" s="19"/>
    </row>
    <row r="237" spans="1:7" s="1" customFormat="1" ht="18.75" customHeight="1" hidden="1">
      <c r="A237" s="39"/>
      <c r="B237" s="38" t="s">
        <v>8</v>
      </c>
      <c r="C237" s="18"/>
      <c r="D237" s="19"/>
      <c r="E237" s="19"/>
      <c r="F237" s="20">
        <f t="shared" si="5"/>
        <v>0</v>
      </c>
      <c r="G237" s="19"/>
    </row>
    <row r="238" spans="1:7" ht="49.5" customHeight="1" hidden="1">
      <c r="A238" s="39" t="s">
        <v>54</v>
      </c>
      <c r="B238" s="68" t="s">
        <v>66</v>
      </c>
      <c r="C238" s="18" t="s">
        <v>35</v>
      </c>
      <c r="D238" s="19">
        <f>SUM(D240:D242)</f>
        <v>0</v>
      </c>
      <c r="E238" s="19">
        <f>SUM(E240:E242)</f>
        <v>0</v>
      </c>
      <c r="F238" s="20">
        <f t="shared" si="5"/>
        <v>0</v>
      </c>
      <c r="G238" s="19" t="s">
        <v>43</v>
      </c>
    </row>
    <row r="239" spans="1:7" s="1" customFormat="1" ht="18.75" customHeight="1" hidden="1">
      <c r="A239" s="39"/>
      <c r="B239" s="46" t="s">
        <v>7</v>
      </c>
      <c r="C239" s="18"/>
      <c r="D239" s="19"/>
      <c r="E239" s="19"/>
      <c r="F239" s="20">
        <f t="shared" si="5"/>
        <v>0</v>
      </c>
      <c r="G239" s="19"/>
    </row>
    <row r="240" spans="1:7" s="1" customFormat="1" ht="18.75" customHeight="1" hidden="1">
      <c r="A240" s="39"/>
      <c r="B240" s="38" t="s">
        <v>10</v>
      </c>
      <c r="C240" s="18"/>
      <c r="D240" s="19"/>
      <c r="E240" s="19"/>
      <c r="F240" s="20">
        <f t="shared" si="5"/>
        <v>0</v>
      </c>
      <c r="G240" s="19"/>
    </row>
    <row r="241" spans="1:7" s="1" customFormat="1" ht="18.75" customHeight="1" hidden="1">
      <c r="A241" s="39"/>
      <c r="B241" s="46" t="s">
        <v>9</v>
      </c>
      <c r="C241" s="18"/>
      <c r="D241" s="19"/>
      <c r="E241" s="19"/>
      <c r="F241" s="20">
        <f t="shared" si="5"/>
        <v>0</v>
      </c>
      <c r="G241" s="19"/>
    </row>
    <row r="242" spans="1:7" s="1" customFormat="1" ht="18.75" customHeight="1" hidden="1">
      <c r="A242" s="39"/>
      <c r="B242" s="38" t="s">
        <v>8</v>
      </c>
      <c r="C242" s="18"/>
      <c r="D242" s="19"/>
      <c r="E242" s="19"/>
      <c r="F242" s="20">
        <f t="shared" si="5"/>
        <v>0</v>
      </c>
      <c r="G242" s="19"/>
    </row>
    <row r="243" spans="1:7" ht="49.5" customHeight="1" hidden="1">
      <c r="A243" s="39" t="s">
        <v>56</v>
      </c>
      <c r="B243" s="68" t="s">
        <v>67</v>
      </c>
      <c r="C243" s="18" t="s">
        <v>35</v>
      </c>
      <c r="D243" s="19">
        <f>SUM(D245:D247)</f>
        <v>0</v>
      </c>
      <c r="E243" s="19">
        <f>SUM(E245:E247)</f>
        <v>0</v>
      </c>
      <c r="F243" s="20">
        <f t="shared" si="5"/>
        <v>0</v>
      </c>
      <c r="G243" s="19" t="s">
        <v>43</v>
      </c>
    </row>
    <row r="244" spans="1:7" s="1" customFormat="1" ht="18.75" customHeight="1" hidden="1">
      <c r="A244" s="39"/>
      <c r="B244" s="46" t="s">
        <v>7</v>
      </c>
      <c r="C244" s="18"/>
      <c r="D244" s="19"/>
      <c r="E244" s="19"/>
      <c r="F244" s="20">
        <f t="shared" si="5"/>
        <v>0</v>
      </c>
      <c r="G244" s="19"/>
    </row>
    <row r="245" spans="1:7" s="1" customFormat="1" ht="18.75" customHeight="1" hidden="1">
      <c r="A245" s="39"/>
      <c r="B245" s="38" t="s">
        <v>10</v>
      </c>
      <c r="C245" s="18"/>
      <c r="D245" s="19"/>
      <c r="E245" s="19"/>
      <c r="F245" s="20">
        <f t="shared" si="5"/>
        <v>0</v>
      </c>
      <c r="G245" s="19"/>
    </row>
    <row r="246" spans="1:7" s="1" customFormat="1" ht="18.75" customHeight="1" hidden="1">
      <c r="A246" s="39"/>
      <c r="B246" s="46" t="s">
        <v>9</v>
      </c>
      <c r="C246" s="18"/>
      <c r="D246" s="19"/>
      <c r="E246" s="19"/>
      <c r="F246" s="20">
        <f t="shared" si="5"/>
        <v>0</v>
      </c>
      <c r="G246" s="19"/>
    </row>
    <row r="247" spans="1:7" s="1" customFormat="1" ht="18.75" customHeight="1" hidden="1">
      <c r="A247" s="39"/>
      <c r="B247" s="38" t="s">
        <v>8</v>
      </c>
      <c r="C247" s="18"/>
      <c r="D247" s="19"/>
      <c r="E247" s="19"/>
      <c r="F247" s="20">
        <f t="shared" si="5"/>
        <v>0</v>
      </c>
      <c r="G247" s="19"/>
    </row>
    <row r="248" spans="1:7" s="1" customFormat="1" ht="18.75" customHeight="1" hidden="1">
      <c r="A248" s="39"/>
      <c r="B248" s="31"/>
      <c r="C248" s="18"/>
      <c r="D248" s="19"/>
      <c r="E248" s="19"/>
      <c r="F248" s="20">
        <f t="shared" si="5"/>
        <v>0</v>
      </c>
      <c r="G248" s="19"/>
    </row>
    <row r="249" spans="1:7" ht="52.5" customHeight="1" hidden="1">
      <c r="A249" s="39" t="s">
        <v>58</v>
      </c>
      <c r="B249" s="68" t="s">
        <v>68</v>
      </c>
      <c r="C249" s="18" t="s">
        <v>35</v>
      </c>
      <c r="D249" s="19">
        <f>SUM(D251:D253)</f>
        <v>0</v>
      </c>
      <c r="E249" s="19">
        <f>SUM(E251:E253)</f>
        <v>0</v>
      </c>
      <c r="F249" s="20">
        <f t="shared" si="5"/>
        <v>0</v>
      </c>
      <c r="G249" s="19" t="s">
        <v>43</v>
      </c>
    </row>
    <row r="250" spans="1:7" s="1" customFormat="1" ht="18.75" customHeight="1" hidden="1">
      <c r="A250" s="39"/>
      <c r="B250" s="46" t="s">
        <v>7</v>
      </c>
      <c r="C250" s="18"/>
      <c r="D250" s="19"/>
      <c r="E250" s="19"/>
      <c r="F250" s="20">
        <f t="shared" si="5"/>
        <v>0</v>
      </c>
      <c r="G250" s="37"/>
    </row>
    <row r="251" spans="1:7" s="1" customFormat="1" ht="18.75" customHeight="1" hidden="1">
      <c r="A251" s="39"/>
      <c r="B251" s="38" t="s">
        <v>10</v>
      </c>
      <c r="C251" s="18"/>
      <c r="D251" s="19"/>
      <c r="E251" s="19"/>
      <c r="F251" s="20">
        <f t="shared" si="5"/>
        <v>0</v>
      </c>
      <c r="G251" s="19"/>
    </row>
    <row r="252" spans="1:7" s="1" customFormat="1" ht="18.75" customHeight="1" hidden="1">
      <c r="A252" s="39"/>
      <c r="B252" s="46" t="s">
        <v>9</v>
      </c>
      <c r="C252" s="18"/>
      <c r="D252" s="19"/>
      <c r="E252" s="19"/>
      <c r="F252" s="20">
        <f t="shared" si="5"/>
        <v>0</v>
      </c>
      <c r="G252" s="19"/>
    </row>
    <row r="253" spans="1:7" s="1" customFormat="1" ht="18.75" customHeight="1" hidden="1">
      <c r="A253" s="39"/>
      <c r="B253" s="38" t="s">
        <v>8</v>
      </c>
      <c r="C253" s="18"/>
      <c r="D253" s="19"/>
      <c r="E253" s="19"/>
      <c r="F253" s="20">
        <f t="shared" si="5"/>
        <v>0</v>
      </c>
      <c r="G253" s="19"/>
    </row>
    <row r="254" spans="1:7" ht="50.25" customHeight="1" hidden="1">
      <c r="A254" s="39" t="s">
        <v>87</v>
      </c>
      <c r="B254" s="68" t="s">
        <v>69</v>
      </c>
      <c r="C254" s="18" t="s">
        <v>35</v>
      </c>
      <c r="D254" s="19">
        <f>SUM(D256:D258)</f>
        <v>0</v>
      </c>
      <c r="E254" s="19">
        <f>SUM(E256:E258)</f>
        <v>0</v>
      </c>
      <c r="F254" s="20">
        <f t="shared" si="5"/>
        <v>0</v>
      </c>
      <c r="G254" s="19" t="s">
        <v>43</v>
      </c>
    </row>
    <row r="255" spans="1:7" s="1" customFormat="1" ht="18.75" customHeight="1" hidden="1">
      <c r="A255" s="39"/>
      <c r="B255" s="46" t="s">
        <v>7</v>
      </c>
      <c r="C255" s="18"/>
      <c r="D255" s="19"/>
      <c r="E255" s="19"/>
      <c r="F255" s="20">
        <f t="shared" si="5"/>
        <v>0</v>
      </c>
      <c r="G255" s="19"/>
    </row>
    <row r="256" spans="1:7" s="1" customFormat="1" ht="18.75" customHeight="1" hidden="1">
      <c r="A256" s="39"/>
      <c r="B256" s="38" t="s">
        <v>10</v>
      </c>
      <c r="C256" s="18"/>
      <c r="D256" s="19"/>
      <c r="E256" s="19"/>
      <c r="F256" s="20">
        <f t="shared" si="5"/>
        <v>0</v>
      </c>
      <c r="G256" s="19"/>
    </row>
    <row r="257" spans="1:7" s="1" customFormat="1" ht="18.75" customHeight="1" hidden="1">
      <c r="A257" s="39"/>
      <c r="B257" s="46" t="s">
        <v>9</v>
      </c>
      <c r="C257" s="18"/>
      <c r="D257" s="19"/>
      <c r="E257" s="19"/>
      <c r="F257" s="20">
        <f t="shared" si="5"/>
        <v>0</v>
      </c>
      <c r="G257" s="19"/>
    </row>
    <row r="258" spans="1:7" s="1" customFormat="1" ht="18.75" customHeight="1" hidden="1">
      <c r="A258" s="39"/>
      <c r="B258" s="38" t="s">
        <v>8</v>
      </c>
      <c r="C258" s="69"/>
      <c r="D258" s="19"/>
      <c r="E258" s="19"/>
      <c r="F258" s="20">
        <f t="shared" si="5"/>
        <v>0</v>
      </c>
      <c r="G258" s="19"/>
    </row>
    <row r="259" spans="1:7" ht="52.5" customHeight="1" hidden="1">
      <c r="A259" s="39" t="s">
        <v>88</v>
      </c>
      <c r="B259" s="68" t="s">
        <v>70</v>
      </c>
      <c r="C259" s="18" t="s">
        <v>35</v>
      </c>
      <c r="D259" s="19">
        <f>SUM(D261:D263)</f>
        <v>0</v>
      </c>
      <c r="E259" s="19">
        <f>SUM(E261:E263)</f>
        <v>0</v>
      </c>
      <c r="F259" s="20">
        <f t="shared" si="5"/>
        <v>0</v>
      </c>
      <c r="G259" s="19" t="s">
        <v>43</v>
      </c>
    </row>
    <row r="260" spans="1:7" s="1" customFormat="1" ht="18.75" customHeight="1" hidden="1">
      <c r="A260" s="39"/>
      <c r="B260" s="46" t="s">
        <v>7</v>
      </c>
      <c r="C260" s="18"/>
      <c r="D260" s="19"/>
      <c r="E260" s="19"/>
      <c r="F260" s="20">
        <f t="shared" si="5"/>
        <v>0</v>
      </c>
      <c r="G260" s="19"/>
    </row>
    <row r="261" spans="1:7" s="1" customFormat="1" ht="18.75" customHeight="1" hidden="1">
      <c r="A261" s="39"/>
      <c r="B261" s="38" t="s">
        <v>10</v>
      </c>
      <c r="C261" s="18"/>
      <c r="D261" s="19"/>
      <c r="E261" s="19"/>
      <c r="F261" s="20">
        <f t="shared" si="5"/>
        <v>0</v>
      </c>
      <c r="G261" s="19"/>
    </row>
    <row r="262" spans="1:7" s="1" customFormat="1" ht="18.75" customHeight="1" hidden="1">
      <c r="A262" s="39"/>
      <c r="B262" s="46" t="s">
        <v>9</v>
      </c>
      <c r="C262" s="18"/>
      <c r="D262" s="19"/>
      <c r="E262" s="19"/>
      <c r="F262" s="20">
        <f t="shared" si="5"/>
        <v>0</v>
      </c>
      <c r="G262" s="19"/>
    </row>
    <row r="263" spans="1:7" s="1" customFormat="1" ht="18.75" customHeight="1" hidden="1">
      <c r="A263" s="39"/>
      <c r="B263" s="38" t="s">
        <v>8</v>
      </c>
      <c r="C263" s="18"/>
      <c r="D263" s="19"/>
      <c r="E263" s="19"/>
      <c r="F263" s="20">
        <f t="shared" si="5"/>
        <v>0</v>
      </c>
      <c r="G263" s="19"/>
    </row>
    <row r="264" spans="1:7" ht="49.5" customHeight="1" hidden="1">
      <c r="A264" s="39" t="s">
        <v>89</v>
      </c>
      <c r="B264" s="68" t="s">
        <v>71</v>
      </c>
      <c r="C264" s="18" t="s">
        <v>35</v>
      </c>
      <c r="D264" s="19">
        <f>SUM(D266:D268)</f>
        <v>0</v>
      </c>
      <c r="E264" s="19">
        <f>SUM(E266:E268)</f>
        <v>0</v>
      </c>
      <c r="F264" s="20">
        <f t="shared" si="5"/>
        <v>0</v>
      </c>
      <c r="G264" s="19" t="s">
        <v>43</v>
      </c>
    </row>
    <row r="265" spans="1:7" s="1" customFormat="1" ht="18.75" customHeight="1" hidden="1">
      <c r="A265" s="39"/>
      <c r="B265" s="46" t="s">
        <v>7</v>
      </c>
      <c r="C265" s="18"/>
      <c r="D265" s="19"/>
      <c r="E265" s="19"/>
      <c r="F265" s="20">
        <f t="shared" si="5"/>
        <v>0</v>
      </c>
      <c r="G265" s="19"/>
    </row>
    <row r="266" spans="1:7" s="1" customFormat="1" ht="18.75" customHeight="1" hidden="1">
      <c r="A266" s="39"/>
      <c r="B266" s="38" t="s">
        <v>10</v>
      </c>
      <c r="C266" s="18"/>
      <c r="D266" s="19"/>
      <c r="E266" s="19"/>
      <c r="F266" s="20">
        <f t="shared" si="5"/>
        <v>0</v>
      </c>
      <c r="G266" s="19"/>
    </row>
    <row r="267" spans="1:7" s="1" customFormat="1" ht="18.75" customHeight="1" hidden="1">
      <c r="A267" s="39"/>
      <c r="B267" s="46" t="s">
        <v>9</v>
      </c>
      <c r="C267" s="69"/>
      <c r="D267" s="19"/>
      <c r="E267" s="19"/>
      <c r="F267" s="20">
        <f t="shared" si="5"/>
        <v>0</v>
      </c>
      <c r="G267" s="19"/>
    </row>
    <row r="268" spans="1:7" s="1" customFormat="1" ht="18.75" customHeight="1" hidden="1">
      <c r="A268" s="39"/>
      <c r="B268" s="38" t="s">
        <v>8</v>
      </c>
      <c r="C268" s="69"/>
      <c r="D268" s="19"/>
      <c r="E268" s="19"/>
      <c r="F268" s="20">
        <f t="shared" si="5"/>
        <v>0</v>
      </c>
      <c r="G268" s="19"/>
    </row>
    <row r="269" spans="1:7" ht="51.75" customHeight="1" hidden="1">
      <c r="A269" s="39" t="s">
        <v>90</v>
      </c>
      <c r="B269" s="68" t="s">
        <v>72</v>
      </c>
      <c r="C269" s="18" t="s">
        <v>35</v>
      </c>
      <c r="D269" s="19">
        <f>SUM(D271:D273)</f>
        <v>0</v>
      </c>
      <c r="E269" s="19">
        <f>SUM(E271:E273)</f>
        <v>0</v>
      </c>
      <c r="F269" s="20">
        <f t="shared" si="5"/>
        <v>0</v>
      </c>
      <c r="G269" s="19" t="s">
        <v>43</v>
      </c>
    </row>
    <row r="270" spans="1:7" s="1" customFormat="1" ht="18.75" customHeight="1" hidden="1">
      <c r="A270" s="51"/>
      <c r="B270" s="46" t="s">
        <v>7</v>
      </c>
      <c r="C270" s="30"/>
      <c r="D270" s="16"/>
      <c r="E270" s="16"/>
      <c r="F270" s="20">
        <f t="shared" si="5"/>
        <v>0</v>
      </c>
      <c r="G270" s="19"/>
    </row>
    <row r="271" spans="1:7" s="1" customFormat="1" ht="18.75" customHeight="1" hidden="1">
      <c r="A271" s="39"/>
      <c r="B271" s="38" t="s">
        <v>10</v>
      </c>
      <c r="C271" s="18"/>
      <c r="D271" s="19"/>
      <c r="E271" s="19"/>
      <c r="F271" s="20">
        <f t="shared" si="5"/>
        <v>0</v>
      </c>
      <c r="G271" s="19"/>
    </row>
    <row r="272" spans="1:7" s="1" customFormat="1" ht="18.75" customHeight="1" hidden="1">
      <c r="A272" s="39"/>
      <c r="B272" s="46" t="s">
        <v>9</v>
      </c>
      <c r="C272" s="18"/>
      <c r="D272" s="19"/>
      <c r="E272" s="19"/>
      <c r="F272" s="20">
        <f t="shared" si="5"/>
        <v>0</v>
      </c>
      <c r="G272" s="19"/>
    </row>
    <row r="273" spans="1:7" s="1" customFormat="1" ht="18.75" customHeight="1" hidden="1">
      <c r="A273" s="39"/>
      <c r="B273" s="38" t="s">
        <v>8</v>
      </c>
      <c r="C273" s="18"/>
      <c r="D273" s="19"/>
      <c r="E273" s="19"/>
      <c r="F273" s="20">
        <f t="shared" si="5"/>
        <v>0</v>
      </c>
      <c r="G273" s="19"/>
    </row>
    <row r="274" spans="1:7" ht="51" customHeight="1" hidden="1">
      <c r="A274" s="18" t="s">
        <v>18</v>
      </c>
      <c r="B274" s="68" t="s">
        <v>73</v>
      </c>
      <c r="C274" s="18" t="s">
        <v>35</v>
      </c>
      <c r="D274" s="19">
        <f>SUM(D276:D278)</f>
        <v>0</v>
      </c>
      <c r="E274" s="19">
        <f>SUM(E276:E278)</f>
        <v>0</v>
      </c>
      <c r="F274" s="20">
        <f t="shared" si="5"/>
        <v>0</v>
      </c>
      <c r="G274" s="19" t="s">
        <v>43</v>
      </c>
    </row>
    <row r="275" spans="1:7" s="1" customFormat="1" ht="18.75" customHeight="1" hidden="1">
      <c r="A275" s="51"/>
      <c r="B275" s="46" t="s">
        <v>7</v>
      </c>
      <c r="C275" s="30"/>
      <c r="D275" s="16"/>
      <c r="E275" s="16"/>
      <c r="F275" s="20">
        <f t="shared" si="5"/>
        <v>0</v>
      </c>
      <c r="G275" s="19"/>
    </row>
    <row r="276" spans="1:7" s="1" customFormat="1" ht="18.75" customHeight="1" hidden="1">
      <c r="A276" s="39"/>
      <c r="B276" s="38" t="s">
        <v>10</v>
      </c>
      <c r="C276" s="18"/>
      <c r="D276" s="19"/>
      <c r="E276" s="19"/>
      <c r="F276" s="20">
        <f t="shared" si="5"/>
        <v>0</v>
      </c>
      <c r="G276" s="19"/>
    </row>
    <row r="277" spans="1:7" s="1" customFormat="1" ht="18.75" customHeight="1" hidden="1">
      <c r="A277" s="39"/>
      <c r="B277" s="46" t="s">
        <v>9</v>
      </c>
      <c r="C277" s="18"/>
      <c r="D277" s="19"/>
      <c r="E277" s="19"/>
      <c r="F277" s="20">
        <f t="shared" si="5"/>
        <v>0</v>
      </c>
      <c r="G277" s="19"/>
    </row>
    <row r="278" spans="1:7" s="1" customFormat="1" ht="18.75" customHeight="1" hidden="1">
      <c r="A278" s="39"/>
      <c r="B278" s="38" t="s">
        <v>8</v>
      </c>
      <c r="C278" s="18"/>
      <c r="D278" s="19"/>
      <c r="E278" s="19"/>
      <c r="F278" s="20">
        <f t="shared" si="5"/>
        <v>0</v>
      </c>
      <c r="G278" s="19"/>
    </row>
    <row r="279" spans="1:7" ht="60.75" customHeight="1" hidden="1">
      <c r="A279" s="18" t="s">
        <v>45</v>
      </c>
      <c r="B279" s="68" t="s">
        <v>74</v>
      </c>
      <c r="C279" s="18" t="s">
        <v>35</v>
      </c>
      <c r="D279" s="19">
        <f>SUM(D281:D283)</f>
        <v>0</v>
      </c>
      <c r="E279" s="19">
        <f>SUM(E281:E283)</f>
        <v>0</v>
      </c>
      <c r="F279" s="20">
        <f t="shared" si="5"/>
        <v>0</v>
      </c>
      <c r="G279" s="19" t="s">
        <v>43</v>
      </c>
    </row>
    <row r="280" spans="1:7" s="1" customFormat="1" ht="18.75" customHeight="1" hidden="1">
      <c r="A280" s="51"/>
      <c r="B280" s="46" t="s">
        <v>7</v>
      </c>
      <c r="C280" s="30"/>
      <c r="D280" s="16"/>
      <c r="E280" s="16"/>
      <c r="F280" s="20">
        <f t="shared" si="5"/>
        <v>0</v>
      </c>
      <c r="G280" s="19"/>
    </row>
    <row r="281" spans="1:7" s="1" customFormat="1" ht="18.75" customHeight="1" hidden="1">
      <c r="A281" s="39"/>
      <c r="B281" s="38" t="s">
        <v>10</v>
      </c>
      <c r="C281" s="18"/>
      <c r="D281" s="19"/>
      <c r="E281" s="19"/>
      <c r="F281" s="20">
        <f t="shared" si="5"/>
        <v>0</v>
      </c>
      <c r="G281" s="19"/>
    </row>
    <row r="282" spans="1:7" s="1" customFormat="1" ht="18.75" customHeight="1" hidden="1">
      <c r="A282" s="39"/>
      <c r="B282" s="46" t="s">
        <v>9</v>
      </c>
      <c r="C282" s="18"/>
      <c r="D282" s="19"/>
      <c r="E282" s="19"/>
      <c r="F282" s="20">
        <f t="shared" si="5"/>
        <v>0</v>
      </c>
      <c r="G282" s="19"/>
    </row>
    <row r="283" spans="1:7" s="1" customFormat="1" ht="18.75" customHeight="1" hidden="1">
      <c r="A283" s="39"/>
      <c r="B283" s="38" t="s">
        <v>8</v>
      </c>
      <c r="C283" s="18"/>
      <c r="D283" s="19"/>
      <c r="E283" s="19"/>
      <c r="F283" s="20">
        <f aca="true" t="shared" si="6" ref="F283:F354">E283-D283</f>
        <v>0</v>
      </c>
      <c r="G283" s="19"/>
    </row>
    <row r="284" spans="1:7" s="1" customFormat="1" ht="33.75" customHeight="1">
      <c r="A284" s="51"/>
      <c r="B284" s="67" t="s">
        <v>134</v>
      </c>
      <c r="C284" s="30" t="s">
        <v>35</v>
      </c>
      <c r="D284" s="16">
        <f>SUM(D285,D312)</f>
        <v>3663908.6999999997</v>
      </c>
      <c r="E284" s="16">
        <f>SUM(E285,E312)</f>
        <v>3739580.1</v>
      </c>
      <c r="F284" s="20">
        <f t="shared" si="6"/>
        <v>75671.40000000037</v>
      </c>
      <c r="G284" s="19"/>
    </row>
    <row r="285" spans="1:7" s="1" customFormat="1" ht="24" customHeight="1">
      <c r="A285" s="39"/>
      <c r="B285" s="67" t="s">
        <v>75</v>
      </c>
      <c r="C285" s="30" t="s">
        <v>35</v>
      </c>
      <c r="D285" s="16">
        <f>SUM(D291)+D286+D296+D307+D301</f>
        <v>1984121.9</v>
      </c>
      <c r="E285" s="16">
        <f>SUM(E291)+E286+E296+E307+E301</f>
        <v>2004447.9</v>
      </c>
      <c r="F285" s="20">
        <f t="shared" si="6"/>
        <v>20326</v>
      </c>
      <c r="G285" s="19"/>
    </row>
    <row r="286" spans="1:7" ht="53.25" customHeight="1" hidden="1">
      <c r="A286" s="18" t="s">
        <v>87</v>
      </c>
      <c r="B286" s="68" t="s">
        <v>47</v>
      </c>
      <c r="C286" s="18" t="s">
        <v>35</v>
      </c>
      <c r="D286" s="19">
        <f>SUM(D288:D290)</f>
        <v>0</v>
      </c>
      <c r="E286" s="19">
        <f>SUM(E288:E290)</f>
        <v>0</v>
      </c>
      <c r="F286" s="20">
        <f t="shared" si="6"/>
        <v>0</v>
      </c>
      <c r="G286" s="19" t="s">
        <v>43</v>
      </c>
    </row>
    <row r="287" spans="1:7" s="1" customFormat="1" ht="18.75" customHeight="1" hidden="1">
      <c r="A287" s="51"/>
      <c r="B287" s="46" t="s">
        <v>7</v>
      </c>
      <c r="C287" s="30"/>
      <c r="D287" s="16"/>
      <c r="E287" s="16"/>
      <c r="F287" s="20">
        <f t="shared" si="6"/>
        <v>0</v>
      </c>
      <c r="G287" s="19"/>
    </row>
    <row r="288" spans="1:7" s="1" customFormat="1" ht="18.75" customHeight="1" hidden="1">
      <c r="A288" s="39"/>
      <c r="B288" s="38" t="s">
        <v>10</v>
      </c>
      <c r="C288" s="18"/>
      <c r="D288" s="19"/>
      <c r="E288" s="19"/>
      <c r="F288" s="20">
        <f t="shared" si="6"/>
        <v>0</v>
      </c>
      <c r="G288" s="19"/>
    </row>
    <row r="289" spans="1:7" s="1" customFormat="1" ht="18.75" customHeight="1" hidden="1">
      <c r="A289" s="39"/>
      <c r="B289" s="46" t="s">
        <v>106</v>
      </c>
      <c r="C289" s="18"/>
      <c r="D289" s="19"/>
      <c r="E289" s="19"/>
      <c r="F289" s="20">
        <f t="shared" si="6"/>
        <v>0</v>
      </c>
      <c r="G289" s="19"/>
    </row>
    <row r="290" spans="1:7" s="1" customFormat="1" ht="18.75" customHeight="1" hidden="1">
      <c r="A290" s="39"/>
      <c r="B290" s="38" t="s">
        <v>8</v>
      </c>
      <c r="C290" s="18"/>
      <c r="D290" s="19"/>
      <c r="E290" s="19"/>
      <c r="F290" s="20">
        <f t="shared" si="6"/>
        <v>0</v>
      </c>
      <c r="G290" s="19"/>
    </row>
    <row r="291" spans="1:7" ht="53.25" customHeight="1" hidden="1">
      <c r="A291" s="18" t="s">
        <v>18</v>
      </c>
      <c r="B291" s="70" t="s">
        <v>105</v>
      </c>
      <c r="C291" s="18" t="s">
        <v>35</v>
      </c>
      <c r="D291" s="19">
        <f>SUM(D293+D295+D294)</f>
        <v>0</v>
      </c>
      <c r="E291" s="19">
        <f>SUM(E293+E295+E294)</f>
        <v>0</v>
      </c>
      <c r="F291" s="20">
        <f t="shared" si="6"/>
        <v>0</v>
      </c>
      <c r="G291" s="19" t="s">
        <v>43</v>
      </c>
    </row>
    <row r="292" spans="1:7" s="1" customFormat="1" ht="18.75" customHeight="1" hidden="1">
      <c r="A292" s="51"/>
      <c r="B292" s="46" t="s">
        <v>7</v>
      </c>
      <c r="C292" s="30"/>
      <c r="D292" s="16"/>
      <c r="E292" s="16"/>
      <c r="F292" s="20">
        <f t="shared" si="6"/>
        <v>0</v>
      </c>
      <c r="G292" s="19"/>
    </row>
    <row r="293" spans="1:7" s="1" customFormat="1" ht="18.75" customHeight="1" hidden="1">
      <c r="A293" s="39"/>
      <c r="B293" s="38" t="s">
        <v>10</v>
      </c>
      <c r="C293" s="18"/>
      <c r="D293" s="19"/>
      <c r="E293" s="19"/>
      <c r="F293" s="20">
        <f t="shared" si="6"/>
        <v>0</v>
      </c>
      <c r="G293" s="19"/>
    </row>
    <row r="294" spans="1:7" s="1" customFormat="1" ht="18.75" customHeight="1" hidden="1">
      <c r="A294" s="39"/>
      <c r="B294" s="46" t="s">
        <v>106</v>
      </c>
      <c r="C294" s="69"/>
      <c r="D294" s="19"/>
      <c r="E294" s="19"/>
      <c r="F294" s="20">
        <f t="shared" si="6"/>
        <v>0</v>
      </c>
      <c r="G294" s="19"/>
    </row>
    <row r="295" spans="1:7" s="1" customFormat="1" ht="18.75" customHeight="1" hidden="1">
      <c r="A295" s="39"/>
      <c r="B295" s="38" t="s">
        <v>8</v>
      </c>
      <c r="C295" s="18"/>
      <c r="D295" s="19"/>
      <c r="E295" s="19"/>
      <c r="F295" s="20">
        <f t="shared" si="6"/>
        <v>0</v>
      </c>
      <c r="G295" s="19"/>
    </row>
    <row r="296" spans="1:7" ht="53.25" customHeight="1" hidden="1">
      <c r="A296" s="18" t="s">
        <v>88</v>
      </c>
      <c r="B296" s="70" t="s">
        <v>109</v>
      </c>
      <c r="C296" s="18" t="s">
        <v>35</v>
      </c>
      <c r="D296" s="19">
        <f>SUM(D298+D300+D299)</f>
        <v>0</v>
      </c>
      <c r="E296" s="19">
        <f>SUM(E298+E300+E299)</f>
        <v>0</v>
      </c>
      <c r="F296" s="20">
        <f t="shared" si="6"/>
        <v>0</v>
      </c>
      <c r="G296" s="19" t="s">
        <v>43</v>
      </c>
    </row>
    <row r="297" spans="1:7" s="1" customFormat="1" ht="18.75" customHeight="1" hidden="1">
      <c r="A297" s="51"/>
      <c r="B297" s="46" t="s">
        <v>7</v>
      </c>
      <c r="C297" s="30"/>
      <c r="D297" s="16"/>
      <c r="E297" s="16"/>
      <c r="F297" s="20">
        <f t="shared" si="6"/>
        <v>0</v>
      </c>
      <c r="G297" s="19"/>
    </row>
    <row r="298" spans="1:7" s="1" customFormat="1" ht="18.75" customHeight="1" hidden="1">
      <c r="A298" s="39"/>
      <c r="B298" s="38" t="s">
        <v>10</v>
      </c>
      <c r="C298" s="18"/>
      <c r="D298" s="19"/>
      <c r="E298" s="19"/>
      <c r="F298" s="20">
        <f t="shared" si="6"/>
        <v>0</v>
      </c>
      <c r="G298" s="19"/>
    </row>
    <row r="299" spans="1:7" s="1" customFormat="1" ht="18.75" customHeight="1" hidden="1">
      <c r="A299" s="39"/>
      <c r="B299" s="46" t="s">
        <v>106</v>
      </c>
      <c r="C299" s="69"/>
      <c r="D299" s="19"/>
      <c r="E299" s="19"/>
      <c r="F299" s="20">
        <f t="shared" si="6"/>
        <v>0</v>
      </c>
      <c r="G299" s="19"/>
    </row>
    <row r="300" spans="1:7" s="1" customFormat="1" ht="18.75" customHeight="1" hidden="1">
      <c r="A300" s="39"/>
      <c r="B300" s="38" t="s">
        <v>8</v>
      </c>
      <c r="C300" s="18"/>
      <c r="D300" s="19"/>
      <c r="E300" s="19"/>
      <c r="F300" s="20">
        <f t="shared" si="6"/>
        <v>0</v>
      </c>
      <c r="G300" s="19"/>
    </row>
    <row r="301" spans="1:7" ht="53.25" customHeight="1" hidden="1">
      <c r="A301" s="18" t="s">
        <v>89</v>
      </c>
      <c r="B301" s="70" t="s">
        <v>105</v>
      </c>
      <c r="C301" s="18" t="s">
        <v>35</v>
      </c>
      <c r="D301" s="19">
        <f>SUM(D303+D305+D304)</f>
        <v>0</v>
      </c>
      <c r="E301" s="19">
        <f>SUM(E303+E305+E304)</f>
        <v>0</v>
      </c>
      <c r="F301" s="20">
        <f t="shared" si="6"/>
        <v>0</v>
      </c>
      <c r="G301" s="19" t="s">
        <v>43</v>
      </c>
    </row>
    <row r="302" spans="1:7" s="1" customFormat="1" ht="18.75" customHeight="1" hidden="1">
      <c r="A302" s="51"/>
      <c r="B302" s="46" t="s">
        <v>7</v>
      </c>
      <c r="C302" s="30"/>
      <c r="D302" s="16"/>
      <c r="E302" s="16"/>
      <c r="F302" s="20">
        <f t="shared" si="6"/>
        <v>0</v>
      </c>
      <c r="G302" s="19"/>
    </row>
    <row r="303" spans="1:7" s="1" customFormat="1" ht="18.75" customHeight="1" hidden="1">
      <c r="A303" s="39"/>
      <c r="B303" s="38" t="s">
        <v>10</v>
      </c>
      <c r="C303" s="18"/>
      <c r="D303" s="19"/>
      <c r="E303" s="19"/>
      <c r="F303" s="20">
        <f t="shared" si="6"/>
        <v>0</v>
      </c>
      <c r="G303" s="19"/>
    </row>
    <row r="304" spans="1:7" s="1" customFormat="1" ht="18.75" customHeight="1" hidden="1">
      <c r="A304" s="39"/>
      <c r="B304" s="46" t="s">
        <v>106</v>
      </c>
      <c r="C304" s="69"/>
      <c r="D304" s="19"/>
      <c r="E304" s="19"/>
      <c r="F304" s="20">
        <f t="shared" si="6"/>
        <v>0</v>
      </c>
      <c r="G304" s="19"/>
    </row>
    <row r="305" spans="1:7" s="1" customFormat="1" ht="18.75" customHeight="1" hidden="1">
      <c r="A305" s="39"/>
      <c r="B305" s="38" t="s">
        <v>8</v>
      </c>
      <c r="C305" s="18"/>
      <c r="D305" s="19"/>
      <c r="E305" s="19"/>
      <c r="F305" s="20">
        <f t="shared" si="6"/>
        <v>0</v>
      </c>
      <c r="G305" s="19"/>
    </row>
    <row r="306" spans="1:12" s="1" customFormat="1" ht="18.75" customHeight="1" hidden="1">
      <c r="A306" s="39"/>
      <c r="B306" s="38" t="s">
        <v>8</v>
      </c>
      <c r="C306" s="18"/>
      <c r="D306" s="19"/>
      <c r="E306" s="19"/>
      <c r="F306" s="20">
        <f t="shared" si="6"/>
        <v>0</v>
      </c>
      <c r="G306" s="19"/>
      <c r="L306" s="25"/>
    </row>
    <row r="307" spans="1:7" ht="53.25" customHeight="1">
      <c r="A307" s="18" t="s">
        <v>58</v>
      </c>
      <c r="B307" s="40" t="s">
        <v>129</v>
      </c>
      <c r="C307" s="18" t="s">
        <v>35</v>
      </c>
      <c r="D307" s="19">
        <f>SUM(D309+D311+D310)</f>
        <v>1984121.9</v>
      </c>
      <c r="E307" s="19">
        <f>SUM(E309+E311+E310)</f>
        <v>2004447.9</v>
      </c>
      <c r="F307" s="20">
        <f t="shared" si="6"/>
        <v>20326</v>
      </c>
      <c r="G307" s="19" t="s">
        <v>43</v>
      </c>
    </row>
    <row r="308" spans="1:7" s="1" customFormat="1" ht="18.75" customHeight="1">
      <c r="A308" s="51"/>
      <c r="B308" s="28" t="s">
        <v>7</v>
      </c>
      <c r="C308" s="18"/>
      <c r="D308" s="16"/>
      <c r="E308" s="16"/>
      <c r="F308" s="20">
        <f t="shared" si="6"/>
        <v>0</v>
      </c>
      <c r="G308" s="19"/>
    </row>
    <row r="309" spans="1:7" s="1" customFormat="1" ht="18.75" customHeight="1">
      <c r="A309" s="39"/>
      <c r="B309" s="23" t="s">
        <v>10</v>
      </c>
      <c r="C309" s="18"/>
      <c r="D309" s="37">
        <v>305687</v>
      </c>
      <c r="E309" s="37">
        <f>305687+6326+3752</f>
        <v>315765</v>
      </c>
      <c r="F309" s="20">
        <f t="shared" si="6"/>
        <v>10078</v>
      </c>
      <c r="G309" s="19"/>
    </row>
    <row r="310" spans="1:7" s="1" customFormat="1" ht="18.75" customHeight="1">
      <c r="A310" s="39"/>
      <c r="B310" s="28" t="s">
        <v>106</v>
      </c>
      <c r="C310" s="69"/>
      <c r="D310" s="19">
        <f>835352.8+16861.7</f>
        <v>852214.5</v>
      </c>
      <c r="E310" s="19">
        <f>835352.8+16861.7+10248</f>
        <v>862462.5</v>
      </c>
      <c r="F310" s="20">
        <f t="shared" si="6"/>
        <v>10248</v>
      </c>
      <c r="G310" s="19"/>
    </row>
    <row r="311" spans="1:7" s="1" customFormat="1" ht="18.75" customHeight="1">
      <c r="A311" s="39"/>
      <c r="B311" s="23" t="s">
        <v>8</v>
      </c>
      <c r="C311" s="18"/>
      <c r="D311" s="19">
        <v>826220.4</v>
      </c>
      <c r="E311" s="19">
        <v>826220.4</v>
      </c>
      <c r="F311" s="20">
        <f t="shared" si="6"/>
        <v>0</v>
      </c>
      <c r="G311" s="19"/>
    </row>
    <row r="312" spans="1:10" s="1" customFormat="1" ht="54" customHeight="1">
      <c r="A312" s="51"/>
      <c r="B312" s="67" t="s">
        <v>95</v>
      </c>
      <c r="C312" s="30" t="s">
        <v>35</v>
      </c>
      <c r="D312" s="16">
        <f>D317+D337+D313+D333</f>
        <v>1679786.7999999998</v>
      </c>
      <c r="E312" s="16">
        <f>E317+E337+E313+E333+E329+E321+E325</f>
        <v>1735132.2000000002</v>
      </c>
      <c r="F312" s="20">
        <f t="shared" si="6"/>
        <v>55345.40000000037</v>
      </c>
      <c r="G312" s="19"/>
      <c r="J312" s="14"/>
    </row>
    <row r="313" spans="1:7" ht="53.25" customHeight="1">
      <c r="A313" s="18" t="s">
        <v>87</v>
      </c>
      <c r="B313" s="40" t="s">
        <v>111</v>
      </c>
      <c r="C313" s="18" t="s">
        <v>35</v>
      </c>
      <c r="D313" s="19">
        <f>SUM(D315+D306+D316)</f>
        <v>1234999.2999999998</v>
      </c>
      <c r="E313" s="19">
        <f>SUM(E315+E306+E316)</f>
        <v>1141201.2000000002</v>
      </c>
      <c r="F313" s="20">
        <f t="shared" si="6"/>
        <v>-93798.09999999963</v>
      </c>
      <c r="G313" s="19" t="s">
        <v>43</v>
      </c>
    </row>
    <row r="314" spans="1:7" s="1" customFormat="1" ht="18.75" customHeight="1">
      <c r="A314" s="51"/>
      <c r="B314" s="28" t="s">
        <v>7</v>
      </c>
      <c r="C314" s="18"/>
      <c r="D314" s="16"/>
      <c r="E314" s="16"/>
      <c r="F314" s="20">
        <f t="shared" si="6"/>
        <v>0</v>
      </c>
      <c r="G314" s="19"/>
    </row>
    <row r="315" spans="1:12" s="1" customFormat="1" ht="18.75" customHeight="1">
      <c r="A315" s="39"/>
      <c r="B315" s="23" t="s">
        <v>10</v>
      </c>
      <c r="C315" s="18"/>
      <c r="D315" s="37">
        <f>151201+54474.5+120364.5</f>
        <v>326040</v>
      </c>
      <c r="E315" s="19">
        <f>326040+6201.9-26400</f>
        <v>305841.9</v>
      </c>
      <c r="F315" s="20">
        <f t="shared" si="6"/>
        <v>-20198.099999999977</v>
      </c>
      <c r="G315" s="19"/>
      <c r="L315" s="25"/>
    </row>
    <row r="316" spans="1:12" s="1" customFormat="1" ht="18.75" customHeight="1">
      <c r="A316" s="39"/>
      <c r="B316" s="28" t="s">
        <v>106</v>
      </c>
      <c r="C316" s="69"/>
      <c r="D316" s="19">
        <f>421528.2+151867.5+335563.6</f>
        <v>908959.2999999999</v>
      </c>
      <c r="E316" s="19">
        <f>908959.3-73600</f>
        <v>835359.3</v>
      </c>
      <c r="F316" s="20">
        <f t="shared" si="6"/>
        <v>-73599.99999999988</v>
      </c>
      <c r="G316" s="19"/>
      <c r="L316" s="25"/>
    </row>
    <row r="317" spans="1:7" ht="63.75" customHeight="1" hidden="1">
      <c r="A317" s="39"/>
      <c r="B317" s="36" t="s">
        <v>125</v>
      </c>
      <c r="C317" s="18" t="s">
        <v>35</v>
      </c>
      <c r="D317" s="37">
        <f>SUM(D319+D320)</f>
        <v>54348</v>
      </c>
      <c r="E317" s="37">
        <f>SUM(E319+E320)</f>
        <v>0</v>
      </c>
      <c r="F317" s="20">
        <f t="shared" si="6"/>
        <v>-54348</v>
      </c>
      <c r="G317" s="19" t="s">
        <v>43</v>
      </c>
    </row>
    <row r="318" spans="1:7" s="1" customFormat="1" ht="18.75" customHeight="1" hidden="1">
      <c r="A318" s="51"/>
      <c r="B318" s="28" t="s">
        <v>7</v>
      </c>
      <c r="C318" s="30"/>
      <c r="D318" s="17"/>
      <c r="E318" s="17"/>
      <c r="F318" s="20">
        <f t="shared" si="6"/>
        <v>0</v>
      </c>
      <c r="G318" s="19"/>
    </row>
    <row r="319" spans="1:7" s="1" customFormat="1" ht="18.75" customHeight="1" hidden="1">
      <c r="A319" s="39"/>
      <c r="B319" s="23" t="s">
        <v>10</v>
      </c>
      <c r="C319" s="18"/>
      <c r="D319" s="37">
        <v>14348</v>
      </c>
      <c r="E319" s="37"/>
      <c r="F319" s="20">
        <f t="shared" si="6"/>
        <v>-14348</v>
      </c>
      <c r="G319" s="19"/>
    </row>
    <row r="320" spans="1:7" s="1" customFormat="1" ht="18.75" customHeight="1" hidden="1">
      <c r="A320" s="39"/>
      <c r="B320" s="28" t="s">
        <v>106</v>
      </c>
      <c r="C320" s="69"/>
      <c r="D320" s="37">
        <v>40000</v>
      </c>
      <c r="E320" s="37"/>
      <c r="F320" s="20">
        <f t="shared" si="6"/>
        <v>-40000</v>
      </c>
      <c r="G320" s="19"/>
    </row>
    <row r="321" spans="1:7" ht="54.75" customHeight="1">
      <c r="A321" s="18" t="s">
        <v>88</v>
      </c>
      <c r="B321" s="68" t="s">
        <v>47</v>
      </c>
      <c r="C321" s="18" t="s">
        <v>35</v>
      </c>
      <c r="D321" s="37">
        <f>SUM(D323:D324)</f>
        <v>0</v>
      </c>
      <c r="E321" s="19">
        <f>SUM(E323:E324)</f>
        <v>339.4</v>
      </c>
      <c r="F321" s="20">
        <f t="shared" si="6"/>
        <v>339.4</v>
      </c>
      <c r="G321" s="19" t="s">
        <v>43</v>
      </c>
    </row>
    <row r="322" spans="1:7" s="1" customFormat="1" ht="18.75" customHeight="1">
      <c r="A322" s="51"/>
      <c r="B322" s="28" t="s">
        <v>7</v>
      </c>
      <c r="C322" s="30"/>
      <c r="D322" s="17"/>
      <c r="E322" s="16"/>
      <c r="F322" s="20">
        <f t="shared" si="6"/>
        <v>0</v>
      </c>
      <c r="G322" s="19"/>
    </row>
    <row r="323" spans="1:11" s="1" customFormat="1" ht="18.75" customHeight="1">
      <c r="A323" s="39"/>
      <c r="B323" s="23" t="s">
        <v>10</v>
      </c>
      <c r="C323" s="18"/>
      <c r="D323" s="37"/>
      <c r="E323" s="19">
        <v>90.6</v>
      </c>
      <c r="F323" s="20">
        <f t="shared" si="6"/>
        <v>90.6</v>
      </c>
      <c r="G323" s="19"/>
      <c r="K323" s="6"/>
    </row>
    <row r="324" spans="1:7" s="1" customFormat="1" ht="18.75" customHeight="1">
      <c r="A324" s="39"/>
      <c r="B324" s="28" t="s">
        <v>106</v>
      </c>
      <c r="C324" s="69"/>
      <c r="D324" s="37"/>
      <c r="E324" s="19">
        <v>248.8</v>
      </c>
      <c r="F324" s="20">
        <f t="shared" si="6"/>
        <v>248.8</v>
      </c>
      <c r="G324" s="19"/>
    </row>
    <row r="325" spans="1:7" ht="54.75" customHeight="1">
      <c r="A325" s="18" t="s">
        <v>89</v>
      </c>
      <c r="B325" s="68" t="s">
        <v>156</v>
      </c>
      <c r="C325" s="18" t="s">
        <v>35</v>
      </c>
      <c r="D325" s="37">
        <f>SUM(D327:D328)</f>
        <v>0</v>
      </c>
      <c r="E325" s="37">
        <f>SUM(E327:E328)</f>
        <v>653</v>
      </c>
      <c r="F325" s="20">
        <f>E325-D325</f>
        <v>653</v>
      </c>
      <c r="G325" s="19" t="s">
        <v>43</v>
      </c>
    </row>
    <row r="326" spans="1:7" s="1" customFormat="1" ht="18.75" customHeight="1">
      <c r="A326" s="51"/>
      <c r="B326" s="28" t="s">
        <v>7</v>
      </c>
      <c r="C326" s="30"/>
      <c r="D326" s="17"/>
      <c r="E326" s="16"/>
      <c r="F326" s="20">
        <f>E326-D326</f>
        <v>0</v>
      </c>
      <c r="G326" s="19"/>
    </row>
    <row r="327" spans="1:11" s="1" customFormat="1" ht="18.75" customHeight="1">
      <c r="A327" s="39"/>
      <c r="B327" s="23" t="s">
        <v>10</v>
      </c>
      <c r="C327" s="18"/>
      <c r="D327" s="37"/>
      <c r="E327" s="19">
        <v>174.3</v>
      </c>
      <c r="F327" s="20">
        <f>E327-D327</f>
        <v>174.3</v>
      </c>
      <c r="G327" s="19"/>
      <c r="K327" s="6"/>
    </row>
    <row r="328" spans="1:7" s="1" customFormat="1" ht="18.75" customHeight="1">
      <c r="A328" s="39"/>
      <c r="B328" s="28" t="s">
        <v>106</v>
      </c>
      <c r="C328" s="69"/>
      <c r="D328" s="37"/>
      <c r="E328" s="19">
        <v>478.7</v>
      </c>
      <c r="F328" s="20">
        <f>E328-D328</f>
        <v>478.7</v>
      </c>
      <c r="G328" s="19"/>
    </row>
    <row r="329" spans="1:7" ht="54.75" customHeight="1">
      <c r="A329" s="18" t="s">
        <v>90</v>
      </c>
      <c r="B329" s="70" t="s">
        <v>109</v>
      </c>
      <c r="C329" s="18" t="s">
        <v>35</v>
      </c>
      <c r="D329" s="37">
        <f>SUM(D331:D332)</f>
        <v>0</v>
      </c>
      <c r="E329" s="19">
        <f>SUM(E331:E332)</f>
        <v>145731.6</v>
      </c>
      <c r="F329" s="20">
        <f t="shared" si="6"/>
        <v>145731.6</v>
      </c>
      <c r="G329" s="19" t="s">
        <v>43</v>
      </c>
    </row>
    <row r="330" spans="1:7" s="1" customFormat="1" ht="18.75" customHeight="1">
      <c r="A330" s="51"/>
      <c r="B330" s="28" t="s">
        <v>7</v>
      </c>
      <c r="C330" s="30"/>
      <c r="D330" s="17"/>
      <c r="E330" s="16"/>
      <c r="F330" s="20">
        <f t="shared" si="6"/>
        <v>0</v>
      </c>
      <c r="G330" s="19"/>
    </row>
    <row r="331" spans="1:11" s="1" customFormat="1" ht="18.75" customHeight="1">
      <c r="A331" s="39"/>
      <c r="B331" s="23" t="s">
        <v>10</v>
      </c>
      <c r="C331" s="18"/>
      <c r="D331" s="37"/>
      <c r="E331" s="19">
        <f>21023.2+364.2</f>
        <v>21387.4</v>
      </c>
      <c r="F331" s="20">
        <f t="shared" si="6"/>
        <v>21387.4</v>
      </c>
      <c r="G331" s="19"/>
      <c r="K331" s="6"/>
    </row>
    <row r="332" spans="1:7" s="1" customFormat="1" ht="18.75" customHeight="1">
      <c r="A332" s="39"/>
      <c r="B332" s="28" t="s">
        <v>106</v>
      </c>
      <c r="C332" s="69"/>
      <c r="D332" s="37"/>
      <c r="E332" s="19">
        <v>124344.2</v>
      </c>
      <c r="F332" s="20">
        <f t="shared" si="6"/>
        <v>124344.2</v>
      </c>
      <c r="G332" s="19"/>
    </row>
    <row r="333" spans="1:7" ht="50.25" customHeight="1">
      <c r="A333" s="18" t="s">
        <v>91</v>
      </c>
      <c r="B333" s="47" t="s">
        <v>127</v>
      </c>
      <c r="C333" s="18" t="s">
        <v>35</v>
      </c>
      <c r="D333" s="37">
        <f>SUM(D335:D336)</f>
        <v>10</v>
      </c>
      <c r="E333" s="19">
        <f>SUM(E335:E336)</f>
        <v>54644.8</v>
      </c>
      <c r="F333" s="20">
        <f t="shared" si="6"/>
        <v>54634.8</v>
      </c>
      <c r="G333" s="19" t="s">
        <v>43</v>
      </c>
    </row>
    <row r="334" spans="1:7" s="1" customFormat="1" ht="18.75" customHeight="1">
      <c r="A334" s="51"/>
      <c r="B334" s="28" t="s">
        <v>7</v>
      </c>
      <c r="C334" s="30"/>
      <c r="D334" s="17"/>
      <c r="E334" s="16"/>
      <c r="F334" s="20">
        <f t="shared" si="6"/>
        <v>0</v>
      </c>
      <c r="G334" s="19"/>
    </row>
    <row r="335" spans="1:11" s="1" customFormat="1" ht="18.75" customHeight="1">
      <c r="A335" s="39"/>
      <c r="B335" s="23" t="s">
        <v>10</v>
      </c>
      <c r="C335" s="18"/>
      <c r="D335" s="37">
        <v>10</v>
      </c>
      <c r="E335" s="19">
        <v>14644.8</v>
      </c>
      <c r="F335" s="20">
        <f t="shared" si="6"/>
        <v>14634.8</v>
      </c>
      <c r="G335" s="19"/>
      <c r="K335" s="6"/>
    </row>
    <row r="336" spans="1:7" s="1" customFormat="1" ht="18.75" customHeight="1">
      <c r="A336" s="39"/>
      <c r="B336" s="28" t="s">
        <v>106</v>
      </c>
      <c r="C336" s="69"/>
      <c r="D336" s="24"/>
      <c r="E336" s="37">
        <v>40000</v>
      </c>
      <c r="F336" s="20">
        <f t="shared" si="6"/>
        <v>40000</v>
      </c>
      <c r="G336" s="19"/>
    </row>
    <row r="337" spans="1:7" ht="53.25" customHeight="1">
      <c r="A337" s="18" t="s">
        <v>92</v>
      </c>
      <c r="B337" s="36" t="s">
        <v>171</v>
      </c>
      <c r="C337" s="18" t="s">
        <v>35</v>
      </c>
      <c r="D337" s="19">
        <f>SUM(D339:D340)</f>
        <v>390429.5</v>
      </c>
      <c r="E337" s="19">
        <f>SUM(E339:E340)</f>
        <v>392562.2</v>
      </c>
      <c r="F337" s="20">
        <f t="shared" si="6"/>
        <v>2132.7000000000116</v>
      </c>
      <c r="G337" s="19" t="s">
        <v>43</v>
      </c>
    </row>
    <row r="338" spans="1:7" s="1" customFormat="1" ht="18.75" customHeight="1">
      <c r="A338" s="51"/>
      <c r="B338" s="28" t="s">
        <v>7</v>
      </c>
      <c r="C338" s="30"/>
      <c r="D338" s="21"/>
      <c r="E338" s="21"/>
      <c r="F338" s="20">
        <f t="shared" si="6"/>
        <v>0</v>
      </c>
      <c r="G338" s="19"/>
    </row>
    <row r="339" spans="1:11" s="1" customFormat="1" ht="18.75" customHeight="1">
      <c r="A339" s="39"/>
      <c r="B339" s="23" t="s">
        <v>10</v>
      </c>
      <c r="C339" s="18"/>
      <c r="D339" s="37">
        <f>103074</f>
        <v>103074</v>
      </c>
      <c r="E339" s="19">
        <f>103074+2132.7</f>
        <v>105206.7</v>
      </c>
      <c r="F339" s="20">
        <f t="shared" si="6"/>
        <v>2132.699999999997</v>
      </c>
      <c r="G339" s="19"/>
      <c r="K339" s="6"/>
    </row>
    <row r="340" spans="1:7" s="1" customFormat="1" ht="18.75" customHeight="1">
      <c r="A340" s="39"/>
      <c r="B340" s="28" t="s">
        <v>106</v>
      </c>
      <c r="C340" s="69"/>
      <c r="D340" s="19">
        <v>287355.5</v>
      </c>
      <c r="E340" s="19">
        <v>287355.5</v>
      </c>
      <c r="F340" s="20">
        <f t="shared" si="6"/>
        <v>0</v>
      </c>
      <c r="G340" s="19"/>
    </row>
    <row r="341" spans="1:7" s="1" customFormat="1" ht="28.5" customHeight="1">
      <c r="A341" s="29" t="s">
        <v>157</v>
      </c>
      <c r="B341" s="71" t="s">
        <v>79</v>
      </c>
      <c r="C341" s="53" t="s">
        <v>85</v>
      </c>
      <c r="D341" s="72">
        <f>D342</f>
        <v>0</v>
      </c>
      <c r="E341" s="55">
        <f>E342</f>
        <v>3248.6</v>
      </c>
      <c r="F341" s="20">
        <f t="shared" si="6"/>
        <v>3248.6</v>
      </c>
      <c r="G341" s="19"/>
    </row>
    <row r="342" spans="1:7" s="44" customFormat="1" ht="25.5" customHeight="1">
      <c r="A342" s="56"/>
      <c r="B342" s="73" t="s">
        <v>100</v>
      </c>
      <c r="C342" s="57" t="s">
        <v>80</v>
      </c>
      <c r="D342" s="74">
        <f>D344</f>
        <v>0</v>
      </c>
      <c r="E342" s="59">
        <f>E344</f>
        <v>3248.6</v>
      </c>
      <c r="F342" s="20">
        <f t="shared" si="6"/>
        <v>3248.6</v>
      </c>
      <c r="G342" s="50"/>
    </row>
    <row r="343" spans="1:7" s="44" customFormat="1" ht="46.5" customHeight="1">
      <c r="A343" s="56"/>
      <c r="B343" s="35" t="s">
        <v>133</v>
      </c>
      <c r="C343" s="53" t="s">
        <v>80</v>
      </c>
      <c r="D343" s="74">
        <f>D344</f>
        <v>0</v>
      </c>
      <c r="E343" s="59">
        <f>E344</f>
        <v>3248.6</v>
      </c>
      <c r="F343" s="20">
        <f t="shared" si="6"/>
        <v>3248.6</v>
      </c>
      <c r="G343" s="50"/>
    </row>
    <row r="344" spans="1:7" s="1" customFormat="1" ht="48.75" customHeight="1">
      <c r="A344" s="61"/>
      <c r="B344" s="67" t="s">
        <v>138</v>
      </c>
      <c r="C344" s="53" t="s">
        <v>80</v>
      </c>
      <c r="D344" s="72">
        <f>D346+D347</f>
        <v>0</v>
      </c>
      <c r="E344" s="55">
        <f>E346+E347</f>
        <v>3248.6</v>
      </c>
      <c r="F344" s="20">
        <f t="shared" si="6"/>
        <v>3248.6</v>
      </c>
      <c r="G344" s="19"/>
    </row>
    <row r="345" spans="1:12" s="1" customFormat="1" ht="18.75" customHeight="1">
      <c r="A345" s="61"/>
      <c r="B345" s="62" t="s">
        <v>7</v>
      </c>
      <c r="C345" s="53"/>
      <c r="D345" s="72"/>
      <c r="E345" s="55"/>
      <c r="F345" s="20">
        <f t="shared" si="6"/>
        <v>0</v>
      </c>
      <c r="G345" s="19"/>
      <c r="L345" s="22"/>
    </row>
    <row r="346" spans="1:12" s="1" customFormat="1" ht="18.75" customHeight="1">
      <c r="A346" s="61"/>
      <c r="B346" s="23" t="s">
        <v>10</v>
      </c>
      <c r="C346" s="53"/>
      <c r="D346" s="75">
        <f>D354+D350</f>
        <v>0</v>
      </c>
      <c r="E346" s="76">
        <f>E350</f>
        <v>326</v>
      </c>
      <c r="F346" s="20">
        <f t="shared" si="6"/>
        <v>326</v>
      </c>
      <c r="G346" s="19"/>
      <c r="L346" s="25"/>
    </row>
    <row r="347" spans="1:12" s="1" customFormat="1" ht="18.75" customHeight="1">
      <c r="A347" s="61"/>
      <c r="B347" s="28" t="s">
        <v>106</v>
      </c>
      <c r="C347" s="53"/>
      <c r="D347" s="75">
        <f>D355+D351</f>
        <v>0</v>
      </c>
      <c r="E347" s="64">
        <f>E355+E351</f>
        <v>2922.6</v>
      </c>
      <c r="F347" s="20">
        <f t="shared" si="6"/>
        <v>2922.6</v>
      </c>
      <c r="G347" s="19"/>
      <c r="L347" s="77"/>
    </row>
    <row r="348" spans="1:12" ht="60.75" customHeight="1">
      <c r="A348" s="18" t="s">
        <v>158</v>
      </c>
      <c r="B348" s="36" t="s">
        <v>151</v>
      </c>
      <c r="C348" s="18" t="s">
        <v>80</v>
      </c>
      <c r="D348" s="24">
        <f>D350+D351</f>
        <v>0</v>
      </c>
      <c r="E348" s="19">
        <f>E350+E351</f>
        <v>3248.6</v>
      </c>
      <c r="F348" s="20">
        <f t="shared" si="6"/>
        <v>3248.6</v>
      </c>
      <c r="G348" s="19" t="s">
        <v>43</v>
      </c>
      <c r="L348" s="22"/>
    </row>
    <row r="349" spans="1:12" s="1" customFormat="1" ht="18.75" customHeight="1">
      <c r="A349" s="61"/>
      <c r="B349" s="62" t="s">
        <v>7</v>
      </c>
      <c r="C349" s="65"/>
      <c r="D349" s="75"/>
      <c r="E349" s="64"/>
      <c r="F349" s="20">
        <f t="shared" si="6"/>
        <v>0</v>
      </c>
      <c r="G349" s="19"/>
      <c r="L349" s="25"/>
    </row>
    <row r="350" spans="1:12" s="1" customFormat="1" ht="18.75" customHeight="1">
      <c r="A350" s="61"/>
      <c r="B350" s="23" t="s">
        <v>10</v>
      </c>
      <c r="C350" s="65"/>
      <c r="D350" s="75"/>
      <c r="E350" s="76">
        <v>326</v>
      </c>
      <c r="F350" s="20">
        <f t="shared" si="6"/>
        <v>326</v>
      </c>
      <c r="G350" s="19"/>
      <c r="L350" s="77"/>
    </row>
    <row r="351" spans="1:7" s="1" customFormat="1" ht="18.75" customHeight="1">
      <c r="A351" s="61"/>
      <c r="B351" s="28" t="s">
        <v>106</v>
      </c>
      <c r="C351" s="65"/>
      <c r="D351" s="75"/>
      <c r="E351" s="64">
        <v>2922.6</v>
      </c>
      <c r="F351" s="20">
        <f t="shared" si="6"/>
        <v>2922.6</v>
      </c>
      <c r="G351" s="19"/>
    </row>
    <row r="352" spans="1:7" ht="60" customHeight="1" hidden="1">
      <c r="A352" s="18" t="s">
        <v>92</v>
      </c>
      <c r="B352" s="36" t="s">
        <v>113</v>
      </c>
      <c r="C352" s="18" t="s">
        <v>80</v>
      </c>
      <c r="D352" s="24">
        <f>D354+D355</f>
        <v>0</v>
      </c>
      <c r="E352" s="24">
        <f>E354+E355</f>
        <v>0</v>
      </c>
      <c r="F352" s="20">
        <f t="shared" si="6"/>
        <v>0</v>
      </c>
      <c r="G352" s="19" t="s">
        <v>43</v>
      </c>
    </row>
    <row r="353" spans="1:7" s="1" customFormat="1" ht="18.75" customHeight="1" hidden="1">
      <c r="A353" s="61"/>
      <c r="B353" s="62" t="s">
        <v>7</v>
      </c>
      <c r="C353" s="65"/>
      <c r="D353" s="75"/>
      <c r="E353" s="75"/>
      <c r="F353" s="20">
        <f t="shared" si="6"/>
        <v>0</v>
      </c>
      <c r="G353" s="19"/>
    </row>
    <row r="354" spans="1:7" s="1" customFormat="1" ht="18.75" customHeight="1" hidden="1">
      <c r="A354" s="61"/>
      <c r="B354" s="23" t="s">
        <v>10</v>
      </c>
      <c r="C354" s="65"/>
      <c r="D354" s="75"/>
      <c r="E354" s="75"/>
      <c r="F354" s="20">
        <f t="shared" si="6"/>
        <v>0</v>
      </c>
      <c r="G354" s="19"/>
    </row>
    <row r="355" spans="1:7" s="1" customFormat="1" ht="18.75" customHeight="1" hidden="1">
      <c r="A355" s="61"/>
      <c r="B355" s="28" t="s">
        <v>106</v>
      </c>
      <c r="C355" s="65"/>
      <c r="D355" s="75"/>
      <c r="E355" s="75"/>
      <c r="F355" s="20">
        <f aca="true" t="shared" si="7" ref="F355:F388">E355-D355</f>
        <v>0</v>
      </c>
      <c r="G355" s="19"/>
    </row>
    <row r="356" spans="1:12" s="1" customFormat="1" ht="18.75" customHeight="1" hidden="1">
      <c r="A356" s="29" t="s">
        <v>84</v>
      </c>
      <c r="B356" s="78" t="s">
        <v>29</v>
      </c>
      <c r="C356" s="30" t="s">
        <v>30</v>
      </c>
      <c r="D356" s="21">
        <f>SUM(D358:D360)</f>
        <v>0</v>
      </c>
      <c r="E356" s="21">
        <f>SUM(E358:E360)</f>
        <v>0</v>
      </c>
      <c r="F356" s="20">
        <f t="shared" si="7"/>
        <v>0</v>
      </c>
      <c r="G356" s="19">
        <f>SUM(G358:G360)</f>
        <v>0</v>
      </c>
      <c r="L356" s="4"/>
    </row>
    <row r="357" spans="1:12" ht="18.75" customHeight="1" hidden="1">
      <c r="A357" s="30"/>
      <c r="B357" s="46" t="s">
        <v>7</v>
      </c>
      <c r="C357" s="18"/>
      <c r="D357" s="24"/>
      <c r="E357" s="24"/>
      <c r="F357" s="20">
        <f t="shared" si="7"/>
        <v>0</v>
      </c>
      <c r="G357" s="19"/>
      <c r="L357" s="79"/>
    </row>
    <row r="358" spans="1:12" ht="18.75" customHeight="1" hidden="1">
      <c r="A358" s="30"/>
      <c r="B358" s="38" t="s">
        <v>10</v>
      </c>
      <c r="C358" s="18"/>
      <c r="D358" s="24">
        <f aca="true" t="shared" si="8" ref="D358:E360">D365</f>
        <v>0</v>
      </c>
      <c r="E358" s="24">
        <f t="shared" si="8"/>
        <v>0</v>
      </c>
      <c r="F358" s="20">
        <f t="shared" si="7"/>
        <v>0</v>
      </c>
      <c r="G358" s="26">
        <f>G365</f>
        <v>0</v>
      </c>
      <c r="L358" s="79"/>
    </row>
    <row r="359" spans="1:7" ht="18.75" customHeight="1" hidden="1">
      <c r="A359" s="30"/>
      <c r="B359" s="46" t="s">
        <v>106</v>
      </c>
      <c r="C359" s="18"/>
      <c r="D359" s="24">
        <f t="shared" si="8"/>
        <v>0</v>
      </c>
      <c r="E359" s="24">
        <f t="shared" si="8"/>
        <v>0</v>
      </c>
      <c r="F359" s="20">
        <f t="shared" si="7"/>
        <v>0</v>
      </c>
      <c r="G359" s="26">
        <f>G366</f>
        <v>0</v>
      </c>
    </row>
    <row r="360" spans="1:7" ht="18.75" customHeight="1" hidden="1">
      <c r="A360" s="30"/>
      <c r="B360" s="38" t="s">
        <v>8</v>
      </c>
      <c r="C360" s="18"/>
      <c r="D360" s="24">
        <f t="shared" si="8"/>
        <v>0</v>
      </c>
      <c r="E360" s="24">
        <f t="shared" si="8"/>
        <v>0</v>
      </c>
      <c r="F360" s="20">
        <f t="shared" si="7"/>
        <v>0</v>
      </c>
      <c r="G360" s="26">
        <f>G367</f>
        <v>0</v>
      </c>
    </row>
    <row r="361" spans="1:7" s="44" customFormat="1" ht="18.75" customHeight="1" hidden="1">
      <c r="A361" s="32"/>
      <c r="B361" s="31" t="s">
        <v>101</v>
      </c>
      <c r="C361" s="32" t="s">
        <v>102</v>
      </c>
      <c r="D361" s="34">
        <f>D362</f>
        <v>0</v>
      </c>
      <c r="E361" s="34">
        <f>E362</f>
        <v>0</v>
      </c>
      <c r="F361" s="20">
        <f t="shared" si="7"/>
        <v>0</v>
      </c>
      <c r="G361" s="43"/>
    </row>
    <row r="362" spans="1:7" s="1" customFormat="1" ht="49.5" customHeight="1" hidden="1">
      <c r="A362" s="30"/>
      <c r="B362" s="35" t="s">
        <v>31</v>
      </c>
      <c r="C362" s="30" t="s">
        <v>102</v>
      </c>
      <c r="D362" s="21">
        <f>D363</f>
        <v>0</v>
      </c>
      <c r="E362" s="21">
        <f>E363</f>
        <v>0</v>
      </c>
      <c r="F362" s="20">
        <f t="shared" si="7"/>
        <v>0</v>
      </c>
      <c r="G362" s="19"/>
    </row>
    <row r="363" spans="1:7" ht="60.75" customHeight="1" hidden="1">
      <c r="A363" s="18" t="s">
        <v>92</v>
      </c>
      <c r="B363" s="36" t="s">
        <v>32</v>
      </c>
      <c r="C363" s="18" t="s">
        <v>102</v>
      </c>
      <c r="D363" s="24">
        <f>SUM(D365:D367)</f>
        <v>0</v>
      </c>
      <c r="E363" s="24">
        <f>SUM(E365:E367)</f>
        <v>0</v>
      </c>
      <c r="F363" s="20">
        <f t="shared" si="7"/>
        <v>0</v>
      </c>
      <c r="G363" s="19" t="s">
        <v>25</v>
      </c>
    </row>
    <row r="364" spans="1:7" s="1" customFormat="1" ht="18.75" customHeight="1" hidden="1">
      <c r="A364" s="30"/>
      <c r="B364" s="38" t="s">
        <v>7</v>
      </c>
      <c r="C364" s="18"/>
      <c r="D364" s="24"/>
      <c r="E364" s="24"/>
      <c r="F364" s="20">
        <f t="shared" si="7"/>
        <v>0</v>
      </c>
      <c r="G364" s="19"/>
    </row>
    <row r="365" spans="1:7" s="1" customFormat="1" ht="18.75" customHeight="1" hidden="1">
      <c r="A365" s="30"/>
      <c r="B365" s="38" t="s">
        <v>10</v>
      </c>
      <c r="C365" s="30"/>
      <c r="D365" s="24"/>
      <c r="E365" s="24"/>
      <c r="F365" s="20">
        <f t="shared" si="7"/>
        <v>0</v>
      </c>
      <c r="G365" s="19"/>
    </row>
    <row r="366" spans="1:15" s="1" customFormat="1" ht="18.75" customHeight="1" hidden="1">
      <c r="A366" s="30"/>
      <c r="B366" s="46" t="s">
        <v>106</v>
      </c>
      <c r="C366" s="18"/>
      <c r="D366" s="24"/>
      <c r="E366" s="24"/>
      <c r="F366" s="20">
        <f t="shared" si="7"/>
        <v>0</v>
      </c>
      <c r="G366" s="19"/>
      <c r="K366" s="5"/>
      <c r="L366" s="5"/>
      <c r="M366" s="5"/>
      <c r="N366" s="5"/>
      <c r="O366" s="80"/>
    </row>
    <row r="367" spans="1:7" s="1" customFormat="1" ht="18.75" customHeight="1" hidden="1">
      <c r="A367" s="30"/>
      <c r="B367" s="38" t="s">
        <v>8</v>
      </c>
      <c r="C367" s="18"/>
      <c r="D367" s="24"/>
      <c r="E367" s="24"/>
      <c r="F367" s="20">
        <f t="shared" si="7"/>
        <v>0</v>
      </c>
      <c r="G367" s="19"/>
    </row>
    <row r="368" spans="1:7" s="1" customFormat="1" ht="30" customHeight="1">
      <c r="A368" s="53" t="s">
        <v>159</v>
      </c>
      <c r="B368" s="81" t="s">
        <v>48</v>
      </c>
      <c r="C368" s="66" t="s">
        <v>49</v>
      </c>
      <c r="D368" s="17">
        <f>D370+D371</f>
        <v>349618</v>
      </c>
      <c r="E368" s="16">
        <f>E370+E371</f>
        <v>351527.3</v>
      </c>
      <c r="F368" s="20">
        <f t="shared" si="7"/>
        <v>1909.2999999999884</v>
      </c>
      <c r="G368" s="19"/>
    </row>
    <row r="369" spans="1:7" s="1" customFormat="1" ht="18.75" customHeight="1">
      <c r="A369" s="39"/>
      <c r="B369" s="28" t="s">
        <v>7</v>
      </c>
      <c r="C369" s="18"/>
      <c r="D369" s="37"/>
      <c r="E369" s="19"/>
      <c r="F369" s="20">
        <f t="shared" si="7"/>
        <v>0</v>
      </c>
      <c r="G369" s="19"/>
    </row>
    <row r="370" spans="1:7" s="1" customFormat="1" ht="18.75" customHeight="1">
      <c r="A370" s="39"/>
      <c r="B370" s="23" t="s">
        <v>10</v>
      </c>
      <c r="C370" s="18"/>
      <c r="D370" s="37">
        <f>D378+D383+D387+D391</f>
        <v>92300</v>
      </c>
      <c r="E370" s="19">
        <f>E378+E383+E387+E391+E395</f>
        <v>94209.29999999999</v>
      </c>
      <c r="F370" s="20">
        <f t="shared" si="7"/>
        <v>1909.2999999999884</v>
      </c>
      <c r="G370" s="19"/>
    </row>
    <row r="371" spans="1:7" s="1" customFormat="1" ht="18.75" customHeight="1">
      <c r="A371" s="39"/>
      <c r="B371" s="28" t="s">
        <v>106</v>
      </c>
      <c r="C371" s="18"/>
      <c r="D371" s="37">
        <f>D379+D384+D388+D392</f>
        <v>257318</v>
      </c>
      <c r="E371" s="37">
        <f>E379+E384+E388+E392+E396</f>
        <v>257318</v>
      </c>
      <c r="F371" s="20">
        <f t="shared" si="7"/>
        <v>0</v>
      </c>
      <c r="G371" s="19"/>
    </row>
    <row r="372" spans="1:7" s="1" customFormat="1" ht="18.75" customHeight="1" hidden="1">
      <c r="A372" s="39"/>
      <c r="B372" s="38" t="s">
        <v>8</v>
      </c>
      <c r="C372" s="18"/>
      <c r="D372" s="37">
        <v>0</v>
      </c>
      <c r="E372" s="19">
        <v>0</v>
      </c>
      <c r="F372" s="20">
        <f t="shared" si="7"/>
        <v>0</v>
      </c>
      <c r="G372" s="19"/>
    </row>
    <row r="373" spans="1:7" s="1" customFormat="1" ht="32.25" customHeight="1">
      <c r="A373" s="82"/>
      <c r="B373" s="67" t="s">
        <v>76</v>
      </c>
      <c r="C373" s="17" t="s">
        <v>50</v>
      </c>
      <c r="D373" s="17">
        <f>D374</f>
        <v>349618</v>
      </c>
      <c r="E373" s="16">
        <f>E374</f>
        <v>351527.3</v>
      </c>
      <c r="F373" s="20">
        <f t="shared" si="7"/>
        <v>1909.2999999999884</v>
      </c>
      <c r="G373" s="19"/>
    </row>
    <row r="374" spans="1:7" s="1" customFormat="1" ht="45" customHeight="1">
      <c r="A374" s="39"/>
      <c r="B374" s="78" t="s">
        <v>132</v>
      </c>
      <c r="C374" s="17" t="s">
        <v>50</v>
      </c>
      <c r="D374" s="17">
        <f>D375</f>
        <v>349618</v>
      </c>
      <c r="E374" s="16">
        <f>E375</f>
        <v>351527.3</v>
      </c>
      <c r="F374" s="20">
        <f t="shared" si="7"/>
        <v>1909.2999999999884</v>
      </c>
      <c r="G374" s="19"/>
    </row>
    <row r="375" spans="1:7" s="1" customFormat="1" ht="63" customHeight="1">
      <c r="A375" s="39"/>
      <c r="B375" s="35" t="s">
        <v>51</v>
      </c>
      <c r="C375" s="30" t="s">
        <v>50</v>
      </c>
      <c r="D375" s="17">
        <f>D376+D381+D385+D389</f>
        <v>349618</v>
      </c>
      <c r="E375" s="16">
        <f>E376+E381+E385+E389+E393</f>
        <v>351527.3</v>
      </c>
      <c r="F375" s="20">
        <f>F376+F381+F385</f>
        <v>-2189.100000000006</v>
      </c>
      <c r="G375" s="19"/>
    </row>
    <row r="376" spans="1:7" ht="60.75" customHeight="1">
      <c r="A376" s="18" t="s">
        <v>160</v>
      </c>
      <c r="B376" s="36" t="s">
        <v>130</v>
      </c>
      <c r="C376" s="37" t="s">
        <v>50</v>
      </c>
      <c r="D376" s="37">
        <f>SUM(D378:D379)</f>
        <v>100000</v>
      </c>
      <c r="E376" s="19">
        <f>SUM(E378:E379)</f>
        <v>96448.1</v>
      </c>
      <c r="F376" s="20">
        <f t="shared" si="7"/>
        <v>-3551.899999999994</v>
      </c>
      <c r="G376" s="19" t="s">
        <v>43</v>
      </c>
    </row>
    <row r="377" spans="1:7" s="1" customFormat="1" ht="18.75" customHeight="1">
      <c r="A377" s="39"/>
      <c r="B377" s="28" t="s">
        <v>7</v>
      </c>
      <c r="C377" s="18"/>
      <c r="D377" s="37"/>
      <c r="E377" s="37"/>
      <c r="F377" s="20">
        <f t="shared" si="7"/>
        <v>0</v>
      </c>
      <c r="G377" s="19"/>
    </row>
    <row r="378" spans="1:7" s="1" customFormat="1" ht="18.75" customHeight="1">
      <c r="A378" s="39"/>
      <c r="B378" s="23" t="s">
        <v>10</v>
      </c>
      <c r="C378" s="18"/>
      <c r="D378" s="37">
        <v>26400</v>
      </c>
      <c r="E378" s="19">
        <f>26400+546.5-1098.4</f>
        <v>25848.1</v>
      </c>
      <c r="F378" s="20">
        <f t="shared" si="7"/>
        <v>-551.9000000000015</v>
      </c>
      <c r="G378" s="19"/>
    </row>
    <row r="379" spans="1:7" s="1" customFormat="1" ht="18.75" customHeight="1">
      <c r="A379" s="39"/>
      <c r="B379" s="28" t="s">
        <v>106</v>
      </c>
      <c r="C379" s="18"/>
      <c r="D379" s="37">
        <v>73600</v>
      </c>
      <c r="E379" s="37">
        <v>70600</v>
      </c>
      <c r="F379" s="20">
        <f t="shared" si="7"/>
        <v>-3000</v>
      </c>
      <c r="G379" s="19"/>
    </row>
    <row r="380" spans="1:7" s="1" customFormat="1" ht="18.75" customHeight="1" hidden="1">
      <c r="A380" s="39"/>
      <c r="B380" s="38" t="s">
        <v>8</v>
      </c>
      <c r="C380" s="18"/>
      <c r="D380" s="24"/>
      <c r="E380" s="24"/>
      <c r="F380" s="20">
        <f t="shared" si="7"/>
        <v>0</v>
      </c>
      <c r="G380" s="19"/>
    </row>
    <row r="381" spans="1:7" ht="60" customHeight="1">
      <c r="A381" s="18" t="s">
        <v>161</v>
      </c>
      <c r="B381" s="36" t="s">
        <v>131</v>
      </c>
      <c r="C381" s="37" t="s">
        <v>50</v>
      </c>
      <c r="D381" s="19">
        <f>SUM(D383:D384)</f>
        <v>48270.7</v>
      </c>
      <c r="E381" s="19">
        <f>SUM(E383:E384)</f>
        <v>48533.7</v>
      </c>
      <c r="F381" s="20">
        <f t="shared" si="7"/>
        <v>263</v>
      </c>
      <c r="G381" s="19" t="s">
        <v>43</v>
      </c>
    </row>
    <row r="382" spans="1:7" ht="16.5" customHeight="1">
      <c r="A382" s="51"/>
      <c r="B382" s="28" t="s">
        <v>7</v>
      </c>
      <c r="C382" s="37"/>
      <c r="D382" s="19"/>
      <c r="E382" s="19"/>
      <c r="F382" s="20">
        <f t="shared" si="7"/>
        <v>0</v>
      </c>
      <c r="G382" s="19"/>
    </row>
    <row r="383" spans="1:10" ht="18.75" customHeight="1">
      <c r="A383" s="51"/>
      <c r="B383" s="23" t="s">
        <v>10</v>
      </c>
      <c r="C383" s="37"/>
      <c r="D383" s="37">
        <v>12744</v>
      </c>
      <c r="E383" s="37">
        <f>12744+263</f>
        <v>13007</v>
      </c>
      <c r="F383" s="20">
        <f t="shared" si="7"/>
        <v>263</v>
      </c>
      <c r="G383" s="19"/>
      <c r="J383" s="1"/>
    </row>
    <row r="384" spans="1:10" ht="18.75" customHeight="1">
      <c r="A384" s="51"/>
      <c r="B384" s="28" t="s">
        <v>106</v>
      </c>
      <c r="C384" s="18"/>
      <c r="D384" s="19">
        <v>35526.7</v>
      </c>
      <c r="E384" s="19">
        <v>35526.7</v>
      </c>
      <c r="F384" s="20">
        <f t="shared" si="7"/>
        <v>0</v>
      </c>
      <c r="G384" s="19"/>
      <c r="J384" s="1"/>
    </row>
    <row r="385" spans="1:7" ht="60" customHeight="1">
      <c r="A385" s="41">
        <v>24</v>
      </c>
      <c r="B385" s="36" t="s">
        <v>163</v>
      </c>
      <c r="C385" s="37" t="s">
        <v>50</v>
      </c>
      <c r="D385" s="19">
        <f>D387+D388</f>
        <v>201347.3</v>
      </c>
      <c r="E385" s="19">
        <f>E387+E388</f>
        <v>202447.09999999998</v>
      </c>
      <c r="F385" s="20">
        <f t="shared" si="7"/>
        <v>1099.7999999999884</v>
      </c>
      <c r="G385" s="19" t="s">
        <v>43</v>
      </c>
    </row>
    <row r="386" spans="1:12" ht="18.75" customHeight="1">
      <c r="A386" s="41"/>
      <c r="B386" s="28" t="s">
        <v>7</v>
      </c>
      <c r="C386" s="37"/>
      <c r="D386" s="19"/>
      <c r="E386" s="19"/>
      <c r="F386" s="20">
        <f t="shared" si="7"/>
        <v>0</v>
      </c>
      <c r="G386" s="19"/>
      <c r="L386" s="22"/>
    </row>
    <row r="387" spans="1:12" ht="18.75" customHeight="1">
      <c r="A387" s="41"/>
      <c r="B387" s="23" t="s">
        <v>10</v>
      </c>
      <c r="C387" s="37"/>
      <c r="D387" s="37">
        <v>53156</v>
      </c>
      <c r="E387" s="19">
        <f>53156+1099.8</f>
        <v>54255.8</v>
      </c>
      <c r="F387" s="20">
        <f t="shared" si="7"/>
        <v>1099.800000000003</v>
      </c>
      <c r="G387" s="19"/>
      <c r="J387" s="1"/>
      <c r="L387" s="25"/>
    </row>
    <row r="388" spans="1:12" ht="18.75" customHeight="1">
      <c r="A388" s="41"/>
      <c r="B388" s="28" t="s">
        <v>106</v>
      </c>
      <c r="C388" s="18"/>
      <c r="D388" s="19">
        <v>148191.3</v>
      </c>
      <c r="E388" s="19">
        <v>148191.3</v>
      </c>
      <c r="F388" s="20">
        <f t="shared" si="7"/>
        <v>0</v>
      </c>
      <c r="G388" s="19"/>
      <c r="J388" s="1"/>
      <c r="L388" s="25"/>
    </row>
    <row r="389" spans="1:12" ht="60" customHeight="1" hidden="1">
      <c r="A389" s="41">
        <v>24</v>
      </c>
      <c r="B389" s="36" t="s">
        <v>126</v>
      </c>
      <c r="C389" s="37" t="s">
        <v>50</v>
      </c>
      <c r="D389" s="24">
        <f>D391+D392</f>
        <v>0</v>
      </c>
      <c r="E389" s="24">
        <f>E391+E392</f>
        <v>0</v>
      </c>
      <c r="F389" s="37" t="e">
        <f>#REF!-#REF!</f>
        <v>#REF!</v>
      </c>
      <c r="G389" s="19" t="s">
        <v>43</v>
      </c>
      <c r="L389" s="22"/>
    </row>
    <row r="390" spans="1:12" ht="19.5" customHeight="1" hidden="1">
      <c r="A390" s="41"/>
      <c r="B390" s="28" t="s">
        <v>7</v>
      </c>
      <c r="C390" s="37"/>
      <c r="D390" s="24"/>
      <c r="E390" s="24"/>
      <c r="F390" s="37" t="e">
        <f>#REF!-#REF!</f>
        <v>#REF!</v>
      </c>
      <c r="G390" s="19"/>
      <c r="L390" s="25"/>
    </row>
    <row r="391" spans="1:12" ht="22.5" customHeight="1" hidden="1">
      <c r="A391" s="41"/>
      <c r="B391" s="23" t="s">
        <v>10</v>
      </c>
      <c r="C391" s="37"/>
      <c r="D391" s="24"/>
      <c r="E391" s="24"/>
      <c r="F391" s="37" t="e">
        <f>#REF!-#REF!</f>
        <v>#REF!</v>
      </c>
      <c r="G391" s="19"/>
      <c r="L391" s="25"/>
    </row>
    <row r="392" spans="1:7" ht="21.75" customHeight="1" hidden="1">
      <c r="A392" s="41"/>
      <c r="B392" s="28" t="s">
        <v>106</v>
      </c>
      <c r="C392" s="18"/>
      <c r="D392" s="24"/>
      <c r="E392" s="24"/>
      <c r="F392" s="37" t="e">
        <f>#REF!-#REF!</f>
        <v>#REF!</v>
      </c>
      <c r="G392" s="19"/>
    </row>
    <row r="393" spans="1:12" ht="60" customHeight="1">
      <c r="A393" s="41">
        <v>25</v>
      </c>
      <c r="B393" s="36" t="s">
        <v>172</v>
      </c>
      <c r="C393" s="37" t="s">
        <v>50</v>
      </c>
      <c r="D393" s="24">
        <f>D395+D396</f>
        <v>0</v>
      </c>
      <c r="E393" s="19">
        <f>E395+E396</f>
        <v>4098.4</v>
      </c>
      <c r="F393" s="37" t="e">
        <f>#REF!-#REF!</f>
        <v>#REF!</v>
      </c>
      <c r="G393" s="19" t="s">
        <v>43</v>
      </c>
      <c r="L393" s="22"/>
    </row>
    <row r="394" spans="1:12" ht="19.5" customHeight="1">
      <c r="A394" s="41"/>
      <c r="B394" s="28" t="s">
        <v>7</v>
      </c>
      <c r="C394" s="37"/>
      <c r="D394" s="24"/>
      <c r="E394" s="19"/>
      <c r="F394" s="19" t="e">
        <f>#REF!-#REF!</f>
        <v>#REF!</v>
      </c>
      <c r="G394" s="19"/>
      <c r="L394" s="25"/>
    </row>
    <row r="395" spans="1:12" ht="22.5" customHeight="1">
      <c r="A395" s="41"/>
      <c r="B395" s="23" t="s">
        <v>10</v>
      </c>
      <c r="C395" s="37"/>
      <c r="D395" s="24"/>
      <c r="E395" s="19">
        <v>1098.4</v>
      </c>
      <c r="F395" s="37" t="e">
        <f>#REF!-#REF!</f>
        <v>#REF!</v>
      </c>
      <c r="G395" s="19"/>
      <c r="L395" s="25"/>
    </row>
    <row r="396" spans="1:10" ht="21.75" customHeight="1">
      <c r="A396" s="41"/>
      <c r="B396" s="28" t="s">
        <v>106</v>
      </c>
      <c r="C396" s="18"/>
      <c r="D396" s="24"/>
      <c r="E396" s="37">
        <v>3000</v>
      </c>
      <c r="F396" s="37" t="e">
        <f>#REF!-#REF!</f>
        <v>#REF!</v>
      </c>
      <c r="G396" s="19"/>
      <c r="J396" s="83"/>
    </row>
    <row r="397" spans="1:7" ht="24.75" customHeight="1" hidden="1">
      <c r="A397" s="41"/>
      <c r="B397" s="46"/>
      <c r="C397" s="18"/>
      <c r="D397" s="24"/>
      <c r="E397" s="24"/>
      <c r="F397" s="19"/>
      <c r="G397" s="19"/>
    </row>
    <row r="398" spans="1:7" ht="49.5" customHeight="1" hidden="1">
      <c r="A398" s="41"/>
      <c r="B398" s="38" t="s">
        <v>10</v>
      </c>
      <c r="C398" s="18">
        <v>1105</v>
      </c>
      <c r="D398" s="24"/>
      <c r="E398" s="24"/>
      <c r="F398" s="19"/>
      <c r="G398" s="19"/>
    </row>
    <row r="399" spans="1:7" ht="27" customHeight="1" hidden="1">
      <c r="A399" s="41">
        <v>18</v>
      </c>
      <c r="B399" s="84" t="s">
        <v>52</v>
      </c>
      <c r="C399" s="37"/>
      <c r="D399" s="24">
        <v>0</v>
      </c>
      <c r="E399" s="24">
        <v>0</v>
      </c>
      <c r="F399" s="19"/>
      <c r="G399" s="19">
        <f>G402+G403+G404</f>
        <v>0</v>
      </c>
    </row>
    <row r="400" spans="1:7" ht="24" customHeight="1" hidden="1">
      <c r="A400" s="41"/>
      <c r="B400" s="46" t="s">
        <v>7</v>
      </c>
      <c r="C400" s="37"/>
      <c r="D400" s="24"/>
      <c r="E400" s="24"/>
      <c r="F400" s="19"/>
      <c r="G400" s="19"/>
    </row>
    <row r="401" spans="1:7" ht="24" customHeight="1" hidden="1">
      <c r="A401" s="41"/>
      <c r="B401" s="38" t="s">
        <v>8</v>
      </c>
      <c r="C401" s="37"/>
      <c r="D401" s="24"/>
      <c r="E401" s="24"/>
      <c r="F401" s="19"/>
      <c r="G401" s="19"/>
    </row>
    <row r="402" spans="1:7" s="6" customFormat="1" ht="16.5" customHeight="1" hidden="1">
      <c r="A402" s="41"/>
      <c r="B402" s="46" t="s">
        <v>9</v>
      </c>
      <c r="C402" s="18" t="s">
        <v>50</v>
      </c>
      <c r="D402" s="24"/>
      <c r="E402" s="24"/>
      <c r="F402" s="19"/>
      <c r="G402" s="19"/>
    </row>
    <row r="403" spans="1:7" s="6" customFormat="1" ht="16.5" customHeight="1" hidden="1">
      <c r="A403" s="41"/>
      <c r="B403" s="38" t="s">
        <v>10</v>
      </c>
      <c r="C403" s="18">
        <v>1105</v>
      </c>
      <c r="D403" s="24"/>
      <c r="E403" s="24"/>
      <c r="F403" s="19"/>
      <c r="G403" s="19"/>
    </row>
    <row r="404" spans="1:7" s="6" customFormat="1" ht="18.75" customHeight="1" hidden="1">
      <c r="A404" s="15">
        <v>11</v>
      </c>
      <c r="B404" s="35" t="s">
        <v>53</v>
      </c>
      <c r="C404" s="17"/>
      <c r="D404" s="21">
        <v>0</v>
      </c>
      <c r="E404" s="21">
        <v>0</v>
      </c>
      <c r="F404" s="16"/>
      <c r="G404" s="19">
        <f>SUM(G406)+G407</f>
        <v>0</v>
      </c>
    </row>
    <row r="405" spans="1:7" s="6" customFormat="1" ht="16.5" customHeight="1" hidden="1">
      <c r="A405" s="41"/>
      <c r="B405" s="46" t="s">
        <v>7</v>
      </c>
      <c r="C405" s="37"/>
      <c r="D405" s="24"/>
      <c r="E405" s="24"/>
      <c r="F405" s="19"/>
      <c r="G405" s="19"/>
    </row>
    <row r="406" spans="1:7" s="6" customFormat="1" ht="16.5" customHeight="1" hidden="1">
      <c r="A406" s="41"/>
      <c r="B406" s="46" t="s">
        <v>9</v>
      </c>
      <c r="C406" s="18" t="s">
        <v>50</v>
      </c>
      <c r="D406" s="24"/>
      <c r="E406" s="24"/>
      <c r="F406" s="19"/>
      <c r="G406" s="19"/>
    </row>
    <row r="407" spans="1:7" s="6" customFormat="1" ht="16.5" customHeight="1" hidden="1">
      <c r="A407" s="41"/>
      <c r="B407" s="38" t="s">
        <v>10</v>
      </c>
      <c r="C407" s="18">
        <v>1105</v>
      </c>
      <c r="D407" s="24"/>
      <c r="E407" s="24"/>
      <c r="F407" s="19"/>
      <c r="G407" s="19"/>
    </row>
    <row r="408" spans="1:7" s="6" customFormat="1" ht="49.5" customHeight="1" hidden="1">
      <c r="A408" s="51" t="s">
        <v>54</v>
      </c>
      <c r="B408" s="35" t="s">
        <v>55</v>
      </c>
      <c r="C408" s="17"/>
      <c r="D408" s="21">
        <v>0</v>
      </c>
      <c r="E408" s="21">
        <v>0</v>
      </c>
      <c r="F408" s="16"/>
      <c r="G408" s="19">
        <f>G412+G411</f>
        <v>0</v>
      </c>
    </row>
    <row r="409" spans="1:7" s="6" customFormat="1" ht="18.75" customHeight="1" hidden="1">
      <c r="A409" s="39"/>
      <c r="B409" s="46" t="s">
        <v>7</v>
      </c>
      <c r="C409" s="37"/>
      <c r="D409" s="24"/>
      <c r="E409" s="24"/>
      <c r="F409" s="19"/>
      <c r="G409" s="19"/>
    </row>
    <row r="410" spans="1:7" s="6" customFormat="1" ht="18.75" customHeight="1" hidden="1">
      <c r="A410" s="39"/>
      <c r="B410" s="38" t="s">
        <v>8</v>
      </c>
      <c r="C410" s="37"/>
      <c r="D410" s="24"/>
      <c r="E410" s="24"/>
      <c r="F410" s="19"/>
      <c r="G410" s="19"/>
    </row>
    <row r="411" spans="1:7" s="6" customFormat="1" ht="18.75" customHeight="1" hidden="1">
      <c r="A411" s="39"/>
      <c r="B411" s="46" t="s">
        <v>9</v>
      </c>
      <c r="C411" s="18" t="s">
        <v>50</v>
      </c>
      <c r="D411" s="24"/>
      <c r="E411" s="24"/>
      <c r="F411" s="19"/>
      <c r="G411" s="19"/>
    </row>
    <row r="412" spans="1:7" s="6" customFormat="1" ht="18.75" customHeight="1" hidden="1">
      <c r="A412" s="39"/>
      <c r="B412" s="38" t="s">
        <v>10</v>
      </c>
      <c r="C412" s="18">
        <v>1105</v>
      </c>
      <c r="D412" s="24"/>
      <c r="E412" s="24"/>
      <c r="F412" s="19"/>
      <c r="G412" s="19"/>
    </row>
    <row r="413" spans="1:7" s="6" customFormat="1" ht="49.5" customHeight="1" hidden="1">
      <c r="A413" s="51" t="s">
        <v>56</v>
      </c>
      <c r="B413" s="35" t="s">
        <v>57</v>
      </c>
      <c r="C413" s="17"/>
      <c r="D413" s="21">
        <v>0</v>
      </c>
      <c r="E413" s="21">
        <v>0</v>
      </c>
      <c r="F413" s="16"/>
      <c r="G413" s="19">
        <f>G417+G418</f>
        <v>0</v>
      </c>
    </row>
    <row r="414" spans="1:7" s="6" customFormat="1" ht="18.75" customHeight="1" hidden="1">
      <c r="A414" s="39"/>
      <c r="B414" s="46" t="s">
        <v>7</v>
      </c>
      <c r="C414" s="37"/>
      <c r="D414" s="24"/>
      <c r="E414" s="24"/>
      <c r="F414" s="19"/>
      <c r="G414" s="19"/>
    </row>
    <row r="415" spans="1:7" s="6" customFormat="1" ht="18.75" customHeight="1" hidden="1">
      <c r="A415" s="39"/>
      <c r="B415" s="46"/>
      <c r="C415" s="37"/>
      <c r="D415" s="24"/>
      <c r="E415" s="24"/>
      <c r="F415" s="19"/>
      <c r="G415" s="19"/>
    </row>
    <row r="416" spans="1:7" s="6" customFormat="1" ht="18.75" customHeight="1" hidden="1">
      <c r="A416" s="39"/>
      <c r="B416" s="38" t="s">
        <v>8</v>
      </c>
      <c r="C416" s="37"/>
      <c r="D416" s="24"/>
      <c r="E416" s="24"/>
      <c r="F416" s="19"/>
      <c r="G416" s="19"/>
    </row>
    <row r="417" spans="1:7" s="6" customFormat="1" ht="18.75" customHeight="1" hidden="1">
      <c r="A417" s="39"/>
      <c r="B417" s="46" t="s">
        <v>9</v>
      </c>
      <c r="C417" s="18" t="s">
        <v>50</v>
      </c>
      <c r="D417" s="24"/>
      <c r="E417" s="24"/>
      <c r="F417" s="19"/>
      <c r="G417" s="19"/>
    </row>
    <row r="418" spans="1:7" s="6" customFormat="1" ht="24" customHeight="1" hidden="1">
      <c r="A418" s="39"/>
      <c r="B418" s="38" t="s">
        <v>10</v>
      </c>
      <c r="C418" s="18">
        <v>1105</v>
      </c>
      <c r="D418" s="24"/>
      <c r="E418" s="24"/>
      <c r="F418" s="19"/>
      <c r="G418" s="19"/>
    </row>
    <row r="419" spans="1:7" s="6" customFormat="1" ht="47.25" customHeight="1" hidden="1">
      <c r="A419" s="51" t="s">
        <v>58</v>
      </c>
      <c r="B419" s="35" t="s">
        <v>59</v>
      </c>
      <c r="C419" s="17"/>
      <c r="D419" s="21"/>
      <c r="E419" s="21"/>
      <c r="F419" s="16"/>
      <c r="G419" s="19"/>
    </row>
    <row r="420" spans="1:7" s="6" customFormat="1" ht="19.5" customHeight="1" hidden="1">
      <c r="A420" s="39"/>
      <c r="B420" s="46" t="s">
        <v>7</v>
      </c>
      <c r="C420" s="37"/>
      <c r="D420" s="24"/>
      <c r="E420" s="24"/>
      <c r="F420" s="19"/>
      <c r="G420" s="19"/>
    </row>
    <row r="421" spans="1:7" s="6" customFormat="1" ht="19.5" customHeight="1" hidden="1">
      <c r="A421" s="39"/>
      <c r="B421" s="38" t="s">
        <v>8</v>
      </c>
      <c r="C421" s="37"/>
      <c r="D421" s="24"/>
      <c r="E421" s="24"/>
      <c r="F421" s="19"/>
      <c r="G421" s="19"/>
    </row>
    <row r="422" spans="1:7" s="6" customFormat="1" ht="19.5" customHeight="1" hidden="1">
      <c r="A422" s="39"/>
      <c r="B422" s="46" t="s">
        <v>9</v>
      </c>
      <c r="C422" s="18" t="s">
        <v>50</v>
      </c>
      <c r="D422" s="24"/>
      <c r="E422" s="24"/>
      <c r="F422" s="19"/>
      <c r="G422" s="19"/>
    </row>
    <row r="423" spans="1:7" s="6" customFormat="1" ht="16.5" customHeight="1" hidden="1">
      <c r="A423" s="39"/>
      <c r="B423" s="38" t="s">
        <v>10</v>
      </c>
      <c r="C423" s="18"/>
      <c r="D423" s="24"/>
      <c r="E423" s="24"/>
      <c r="F423" s="19"/>
      <c r="G423" s="19"/>
    </row>
    <row r="424" spans="1:14" s="93" customFormat="1" ht="30.75" customHeight="1">
      <c r="A424" s="85"/>
      <c r="B424" s="86"/>
      <c r="C424" s="87"/>
      <c r="D424" s="88"/>
      <c r="E424" s="89"/>
      <c r="F424" s="88"/>
      <c r="G424" s="90" t="s">
        <v>169</v>
      </c>
      <c r="H424" s="91"/>
      <c r="I424" s="92"/>
      <c r="J424" s="92"/>
      <c r="K424" s="91"/>
      <c r="L424" s="87"/>
      <c r="M424" s="87"/>
      <c r="N424" s="87"/>
    </row>
    <row r="425" spans="1:14" s="93" customFormat="1" ht="2.25" customHeight="1">
      <c r="A425" s="85"/>
      <c r="B425" s="86"/>
      <c r="C425" s="87"/>
      <c r="D425" s="88"/>
      <c r="E425" s="116"/>
      <c r="F425" s="117"/>
      <c r="G425" s="117"/>
      <c r="H425" s="91"/>
      <c r="I425" s="92"/>
      <c r="J425" s="92"/>
      <c r="K425" s="91"/>
      <c r="L425" s="87"/>
      <c r="M425" s="87"/>
      <c r="N425" s="87"/>
    </row>
    <row r="426" spans="1:14" s="96" customFormat="1" ht="21.75" customHeight="1">
      <c r="A426" s="118" t="s">
        <v>173</v>
      </c>
      <c r="B426" s="118"/>
      <c r="C426" s="94"/>
      <c r="D426" s="88"/>
      <c r="E426" s="116" t="s">
        <v>148</v>
      </c>
      <c r="F426" s="116"/>
      <c r="G426" s="116"/>
      <c r="H426" s="95"/>
      <c r="I426" s="95"/>
      <c r="J426" s="95"/>
      <c r="K426" s="95"/>
      <c r="L426" s="95"/>
      <c r="M426" s="95"/>
      <c r="N426" s="95"/>
    </row>
    <row r="427" spans="1:14" s="96" customFormat="1" ht="24.75" customHeight="1">
      <c r="A427" s="119" t="s">
        <v>174</v>
      </c>
      <c r="B427" s="119"/>
      <c r="C427" s="94"/>
      <c r="D427" s="88"/>
      <c r="E427" s="116" t="s">
        <v>1</v>
      </c>
      <c r="F427" s="116"/>
      <c r="G427" s="116"/>
      <c r="H427" s="91"/>
      <c r="I427" s="91"/>
      <c r="J427" s="91"/>
      <c r="K427" s="94"/>
      <c r="L427" s="94"/>
      <c r="M427" s="94"/>
      <c r="N427" s="94"/>
    </row>
    <row r="428" spans="1:14" s="96" customFormat="1" ht="41.25" customHeight="1">
      <c r="A428" s="89"/>
      <c r="B428" s="97" t="s">
        <v>115</v>
      </c>
      <c r="C428" s="94"/>
      <c r="D428" s="98"/>
      <c r="E428" s="120" t="s">
        <v>167</v>
      </c>
      <c r="F428" s="120"/>
      <c r="G428" s="120"/>
      <c r="H428" s="89"/>
      <c r="I428" s="99"/>
      <c r="J428" s="99"/>
      <c r="K428" s="100"/>
      <c r="L428" s="100"/>
      <c r="M428" s="100"/>
      <c r="N428" s="100"/>
    </row>
    <row r="429" spans="1:14" s="93" customFormat="1" ht="16.5">
      <c r="A429" s="101"/>
      <c r="B429" s="86"/>
      <c r="C429" s="85"/>
      <c r="D429" s="102"/>
      <c r="E429" s="102"/>
      <c r="F429" s="103"/>
      <c r="G429" s="103"/>
      <c r="H429" s="103"/>
      <c r="I429" s="104"/>
      <c r="J429" s="104"/>
      <c r="K429" s="105"/>
      <c r="L429" s="105"/>
      <c r="M429" s="105"/>
      <c r="N429" s="106"/>
    </row>
  </sheetData>
  <sheetProtection/>
  <mergeCells count="20">
    <mergeCell ref="E425:G425"/>
    <mergeCell ref="A426:B426"/>
    <mergeCell ref="E426:G426"/>
    <mergeCell ref="A427:B427"/>
    <mergeCell ref="E427:G427"/>
    <mergeCell ref="E428:G428"/>
    <mergeCell ref="A12:G12"/>
    <mergeCell ref="A13:A14"/>
    <mergeCell ref="B13:B14"/>
    <mergeCell ref="C13:C14"/>
    <mergeCell ref="E13:E14"/>
    <mergeCell ref="G13:G14"/>
    <mergeCell ref="D13:D14"/>
    <mergeCell ref="F13:F14"/>
    <mergeCell ref="E2:G2"/>
    <mergeCell ref="E3:G3"/>
    <mergeCell ref="E4:G4"/>
    <mergeCell ref="E5:G5"/>
    <mergeCell ref="A10:G10"/>
    <mergeCell ref="A9:G9"/>
  </mergeCells>
  <printOptions horizontalCentered="1"/>
  <pageMargins left="1.3779527559055118" right="0.3937007874015748" top="0.7874015748031497" bottom="0.7874015748031497" header="0.31496062992125984" footer="0.31496062992125984"/>
  <pageSetup blackAndWhite="1" fitToHeight="0" fitToWidth="1" horizontalDpi="600" verticalDpi="600" orientation="portrait" paperSize="9" scale="66" r:id="rId1"/>
  <rowBreaks count="1" manualBreakCount="1">
    <brk id="3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Лободина Любовь Николаевна</dc:creator>
  <cp:keywords/>
  <dc:description/>
  <cp:lastModifiedBy>Пользователь</cp:lastModifiedBy>
  <cp:lastPrinted>2024-04-11T09:05:42Z</cp:lastPrinted>
  <dcterms:created xsi:type="dcterms:W3CDTF">2019-12-12T14:10:22Z</dcterms:created>
  <dcterms:modified xsi:type="dcterms:W3CDTF">2024-04-23T07:17:01Z</dcterms:modified>
  <cp:category/>
  <cp:version/>
  <cp:contentType/>
  <cp:contentStatus/>
</cp:coreProperties>
</file>